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5655" windowHeight="3600" activeTab="2"/>
  </bookViews>
  <sheets>
    <sheet name="MECSB" sheetId="1" r:id="rId1"/>
    <sheet name="MEBFP" sheetId="2" r:id="rId2"/>
    <sheet name="MEFL" sheetId="3" r:id="rId3"/>
    <sheet name="MEPE" sheetId="4" r:id="rId4"/>
    <sheet name="MEPTR" sheetId="5" r:id="rId5"/>
    <sheet name="MECY" sheetId="6" r:id="rId6"/>
    <sheet name="MEPCY7" sheetId="7" r:id="rId7"/>
    <sheet name="MEAP" sheetId="8" r:id="rId8"/>
    <sheet name="MEAPCY7" sheetId="9" r:id="rId9"/>
  </sheets>
  <definedNames>
    <definedName name="_xlnm.Print_Area" localSheetId="7">'MEAP'!$A$1:$H$46</definedName>
    <definedName name="_xlnm.Print_Area" localSheetId="8">'MEAPCY7'!$A$1:$H$46</definedName>
    <definedName name="_xlnm.Print_Area" localSheetId="1">'MEBFP'!$A$1:$H$49</definedName>
    <definedName name="_xlnm.Print_Area" localSheetId="0">'MECSB'!$A$1:$H$49</definedName>
    <definedName name="_xlnm.Print_Area" localSheetId="5">'MECY'!$A$1:$H$44</definedName>
    <definedName name="_xlnm.Print_Area" localSheetId="2">'MEFL'!$A$1:$H$49</definedName>
    <definedName name="_xlnm.Print_Area" localSheetId="6">'MEPCY7'!$A$1:$H$46</definedName>
    <definedName name="_xlnm.Print_Area" localSheetId="3">'MEPE'!$A$1:$H$44</definedName>
    <definedName name="_xlnm.Print_Area" localSheetId="4">'MEPTR'!$A$1:$H$46</definedName>
  </definedNames>
  <calcPr fullCalcOnLoad="1"/>
</workbook>
</file>

<file path=xl/comments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C. Jeffrey Wang</author>
    <author>C JEFF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T5" authorId="1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0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<sst xmlns="http://schemas.openxmlformats.org/spreadsheetml/2006/main" count="810" uniqueCount="125">
  <si>
    <t>MEFL</t>
  </si>
  <si>
    <t>MEFL LOG</t>
  </si>
  <si>
    <t>MEPE</t>
  </si>
  <si>
    <t>Lot No.:</t>
  </si>
  <si>
    <t>Date:</t>
  </si>
  <si>
    <t>Acceptable:</t>
  </si>
  <si>
    <t>By:</t>
  </si>
  <si>
    <t xml:space="preserve">File # </t>
  </si>
  <si>
    <t>Action taken if not linear:</t>
  </si>
  <si>
    <t>PMT LINEARITY QC RECORD</t>
  </si>
  <si>
    <t>RESIDUAL</t>
  </si>
  <si>
    <t>CH #</t>
  </si>
  <si>
    <t>PEAK #</t>
  </si>
  <si>
    <t>CALC.</t>
  </si>
  <si>
    <t>CALC. MEFL</t>
  </si>
  <si>
    <t>MEPE LOG</t>
  </si>
  <si>
    <t>CALC. MEPE</t>
  </si>
  <si>
    <t>MEAP</t>
  </si>
  <si>
    <t>MEAP LOG</t>
  </si>
  <si>
    <t>CALC. MEAP</t>
  </si>
  <si>
    <t>1024 CH#</t>
  </si>
  <si>
    <t>256 CH#</t>
  </si>
  <si>
    <t>CH#</t>
  </si>
  <si>
    <t xml:space="preserve">Calc. </t>
  </si>
  <si>
    <t>Calc. MEPE</t>
  </si>
  <si>
    <t>MEPTR</t>
  </si>
  <si>
    <t>MEPTR LOG</t>
  </si>
  <si>
    <t xml:space="preserve">  CONVERSION</t>
  </si>
  <si>
    <t xml:space="preserve">TYPE THE NAME OF YOUR LAB HERE </t>
  </si>
  <si>
    <t>TYPE THE NAME OF YOUR LAB HERE</t>
  </si>
  <si>
    <t>Slope:</t>
  </si>
  <si>
    <t>Intercept:</t>
  </si>
  <si>
    <t>Rsq:</t>
  </si>
  <si>
    <t xml:space="preserve">  1024 MEAN CH#</t>
  </si>
  <si>
    <t>CROSS CALIBRATION TABLE</t>
  </si>
  <si>
    <t xml:space="preserve">  CROSS CALIBRATION TABLE</t>
  </si>
  <si>
    <t>CONVERTED VALUES</t>
  </si>
  <si>
    <t xml:space="preserve">     TABLE NO. 1</t>
  </si>
  <si>
    <t xml:space="preserve">  1024 REL. CH#</t>
  </si>
  <si>
    <t xml:space="preserve"> to 256 REL. CH#</t>
  </si>
  <si>
    <t xml:space="preserve">     TABLE NO. 2</t>
  </si>
  <si>
    <t xml:space="preserve">     TABLE NO. 3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</si>
  <si>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4</t>
    </r>
    <r>
      <rPr>
        <b/>
        <u val="single"/>
        <sz val="11"/>
        <color indexed="12"/>
        <rFont val="Arial"/>
        <family val="2"/>
      </rPr>
      <t xml:space="preserve"> MEAN CH#</t>
    </r>
  </si>
  <si>
    <r>
      <t xml:space="preserve">CLICKING </t>
    </r>
    <r>
      <rPr>
        <b/>
        <sz val="10"/>
        <color indexed="12"/>
        <rFont val="Arial"/>
        <family val="2"/>
      </rPr>
      <t>[COPY],</t>
    </r>
  </si>
  <si>
    <t>CAN BE COPIED TO</t>
  </si>
  <si>
    <r>
      <t xml:space="preserve">THE </t>
    </r>
    <r>
      <rPr>
        <b/>
        <sz val="10"/>
        <color indexed="12"/>
        <rFont val="Arial"/>
        <family val="2"/>
      </rPr>
      <t xml:space="preserve">CH# COLUMN </t>
    </r>
    <r>
      <rPr>
        <sz val="10"/>
        <color indexed="12"/>
        <rFont val="Arial"/>
        <family val="2"/>
      </rPr>
      <t>BY</t>
    </r>
  </si>
  <si>
    <t>SELECTING THE CELLS</t>
  </si>
  <si>
    <t>TO BE COPIED; THEN,</t>
  </si>
  <si>
    <r>
      <t>[PASTE SPECIAL],</t>
    </r>
    <r>
      <rPr>
        <sz val="10"/>
        <color indexed="12"/>
        <rFont val="Arial"/>
        <family val="2"/>
      </rPr>
      <t xml:space="preserve"> AND</t>
    </r>
  </si>
  <si>
    <r>
      <t xml:space="preserve">FINALLY </t>
    </r>
    <r>
      <rPr>
        <b/>
        <sz val="10"/>
        <color indexed="12"/>
        <rFont val="Arial"/>
        <family val="2"/>
      </rPr>
      <t>[PASTE VALUE]</t>
    </r>
  </si>
  <si>
    <r>
      <t>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CH#</t>
    </r>
  </si>
  <si>
    <t>Calc. MEFL</t>
  </si>
  <si>
    <t>Calc. MEPTR</t>
  </si>
  <si>
    <t>Calc. MEAP</t>
  </si>
  <si>
    <t>Ave Residual</t>
  </si>
  <si>
    <t>Sample</t>
  </si>
  <si>
    <t xml:space="preserve">     TABLE NO. 4</t>
  </si>
  <si>
    <t xml:space="preserve"> Determination of the </t>
  </si>
  <si>
    <t xml:space="preserve">MEAP/CH# for the </t>
  </si>
  <si>
    <t xml:space="preserve">  normalization cell or particle</t>
  </si>
  <si>
    <t>MEAP/CH#</t>
  </si>
  <si>
    <t xml:space="preserve">     TABLE NO. 5</t>
  </si>
  <si>
    <t>Determination of New MEAP</t>
  </si>
  <si>
    <t>New MEAP</t>
  </si>
  <si>
    <t>Normalization Graph for Instrument B</t>
  </si>
  <si>
    <t>FOR NORMALIZATION GRAPH</t>
  </si>
  <si>
    <t xml:space="preserve">MEFL/CH# for the </t>
  </si>
  <si>
    <t>MEFL/CH#</t>
  </si>
  <si>
    <t xml:space="preserve">Determination of New MEFL </t>
  </si>
  <si>
    <t>New MEFL</t>
  </si>
  <si>
    <t>FOR UNKNOWN SAMPLES</t>
  </si>
  <si>
    <t xml:space="preserve">MEPE/CH# for the </t>
  </si>
  <si>
    <t>MEPE/CH#</t>
  </si>
  <si>
    <t>Determination of New MEPE</t>
  </si>
  <si>
    <t>New MEPE</t>
  </si>
  <si>
    <t>CALC. MEPTR</t>
  </si>
  <si>
    <t xml:space="preserve">MEPTR/CH# for the </t>
  </si>
  <si>
    <t>Determination of New MEPTR</t>
  </si>
  <si>
    <t>MEPTR/CH#</t>
  </si>
  <si>
    <t>New MEPTR</t>
  </si>
  <si>
    <t>Rainbow Calibration Particles (RCP-30-5A)</t>
  </si>
  <si>
    <t>values for RCP-30-5A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</si>
  <si>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5</t>
    </r>
    <r>
      <rPr>
        <b/>
        <u val="single"/>
        <sz val="11"/>
        <color indexed="12"/>
        <rFont val="Arial"/>
        <family val="2"/>
      </rPr>
      <t xml:space="preserve"> MEAN CH#</t>
    </r>
  </si>
  <si>
    <r>
      <t>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CH#</t>
    </r>
  </si>
  <si>
    <t xml:space="preserve">     TABLE NO. 6</t>
  </si>
  <si>
    <t>MECY</t>
  </si>
  <si>
    <t>MECY LOG</t>
  </si>
  <si>
    <t>CALC. MECY</t>
  </si>
  <si>
    <t>Determination of New MECY</t>
  </si>
  <si>
    <t>New MECY</t>
  </si>
  <si>
    <t>Calc. MECY</t>
  </si>
  <si>
    <t>MECY/CH#</t>
  </si>
  <si>
    <t xml:space="preserve">MECY/CH# for the </t>
  </si>
  <si>
    <t>MECSB</t>
  </si>
  <si>
    <t>MECSB LOG</t>
  </si>
  <si>
    <t>CALC. MECSB</t>
  </si>
  <si>
    <t>Calc. MECSB</t>
  </si>
  <si>
    <t xml:space="preserve">MECSB/CH# for the </t>
  </si>
  <si>
    <t>MECSB/CH#</t>
  </si>
  <si>
    <t xml:space="preserve">Determination of New MECSB </t>
  </si>
  <si>
    <t>New MECSB</t>
  </si>
  <si>
    <t>MEBFP</t>
  </si>
  <si>
    <t>MEBFP LOG</t>
  </si>
  <si>
    <t>CALC. MEBFP</t>
  </si>
  <si>
    <t>Calc. MEBFP</t>
  </si>
  <si>
    <t xml:space="preserve">MEBFP/CH# for the </t>
  </si>
  <si>
    <t>MEBFP/CH#</t>
  </si>
  <si>
    <t xml:space="preserve">Determination of New MEBFP </t>
  </si>
  <si>
    <t>New MEBFP</t>
  </si>
  <si>
    <t>MEPCY7</t>
  </si>
  <si>
    <t>MEPCY7 LOG</t>
  </si>
  <si>
    <t>CALC. MEPCY7</t>
  </si>
  <si>
    <t>Calc. MEPCY7</t>
  </si>
  <si>
    <t xml:space="preserve">MEPCY7/CH# for the </t>
  </si>
  <si>
    <t>MEPCY7/CH#</t>
  </si>
  <si>
    <t>Determination of New MEPCY7</t>
  </si>
  <si>
    <t>New MEPCY7</t>
  </si>
  <si>
    <t>MEAPCY7</t>
  </si>
  <si>
    <t>MEAPCY7 LOG</t>
  </si>
  <si>
    <t xml:space="preserve">CALC. MEAPCY7 </t>
  </si>
  <si>
    <t>Calc. MEAPCY7</t>
  </si>
  <si>
    <t xml:space="preserve">MEAPCY7/CH# for the </t>
  </si>
  <si>
    <t>MEAPCY7/CH#</t>
  </si>
  <si>
    <t>Determination of New MEAPCY7</t>
  </si>
  <si>
    <t>New MEAPCY7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</si>
</sst>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000000"/>
    <numFmt numFmtId="171" formatCode="0.0%"/>
    <numFmt numFmtId="172" formatCode="0.0000%"/>
  </numFmts>
  <fonts count="40">
    <font>
      <sz val="10"/>
      <name val="Arial"/>
      <family val="0"/>
    </font>
    <font>
      <b/>
      <sz val="18.25"/>
      <name val="Arial"/>
      <family val="0"/>
    </font>
    <font>
      <b/>
      <sz val="11.75"/>
      <name val="Arial"/>
      <family val="2"/>
    </font>
    <font>
      <b/>
      <sz val="11"/>
      <name val="Arial"/>
      <family val="0"/>
    </font>
    <font>
      <sz val="15"/>
      <name val="Arial"/>
      <family val="0"/>
    </font>
    <font>
      <vertAlign val="superscript"/>
      <sz val="15"/>
      <name val="Arial"/>
      <family val="0"/>
    </font>
    <font>
      <sz val="9.75"/>
      <name val="Arial"/>
      <family val="2"/>
    </font>
    <font>
      <b/>
      <sz val="10"/>
      <name val="Arial"/>
      <family val="2"/>
    </font>
    <font>
      <b/>
      <sz val="18.5"/>
      <name val="Arial"/>
      <family val="0"/>
    </font>
    <font>
      <b/>
      <sz val="12"/>
      <name val="Arial"/>
      <family val="2"/>
    </font>
    <font>
      <b/>
      <sz val="11.25"/>
      <name val="Arial"/>
      <family val="0"/>
    </font>
    <font>
      <sz val="15.5"/>
      <name val="Arial"/>
      <family val="0"/>
    </font>
    <font>
      <vertAlign val="superscript"/>
      <sz val="15.5"/>
      <name val="Arial"/>
      <family val="0"/>
    </font>
    <font>
      <sz val="10.25"/>
      <name val="Arial"/>
      <family val="2"/>
    </font>
    <font>
      <sz val="16"/>
      <name val="Helv"/>
      <family val="0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8.75"/>
      <name val="Arial"/>
      <family val="0"/>
    </font>
    <font>
      <b/>
      <sz val="12.25"/>
      <name val="Arial"/>
      <family val="2"/>
    </font>
    <font>
      <b/>
      <sz val="11.5"/>
      <name val="Arial"/>
      <family val="0"/>
    </font>
    <font>
      <b/>
      <sz val="10"/>
      <color indexed="18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8"/>
      <name val="Arial"/>
      <family val="2"/>
    </font>
    <font>
      <b/>
      <u val="single"/>
      <vertAlign val="superscript"/>
      <sz val="9"/>
      <color indexed="12"/>
      <name val="Arial"/>
      <family val="2"/>
    </font>
    <font>
      <b/>
      <sz val="9"/>
      <color indexed="12"/>
      <name val="Tahoma"/>
      <family val="2"/>
    </font>
    <font>
      <sz val="8"/>
      <name val="Tahoma"/>
      <family val="0"/>
    </font>
    <font>
      <b/>
      <vertAlign val="superscript"/>
      <sz val="8"/>
      <color indexed="12"/>
      <name val="Tahoma"/>
      <family val="2"/>
    </font>
    <font>
      <b/>
      <u val="single"/>
      <sz val="22"/>
      <color indexed="8"/>
      <name val="Helvetica"/>
      <family val="0"/>
    </font>
    <font>
      <vertAlign val="superscript"/>
      <sz val="10"/>
      <name val="Arial"/>
      <family val="2"/>
    </font>
    <font>
      <b/>
      <sz val="9"/>
      <name val="Arial"/>
      <family val="0"/>
    </font>
    <font>
      <b/>
      <sz val="18"/>
      <name val="Arial"/>
      <family val="0"/>
    </font>
    <font>
      <sz val="9.5"/>
      <name val="Arial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/>
    </xf>
    <xf numFmtId="0" fontId="0" fillId="0" borderId="5" xfId="0" applyBorder="1" applyAlignment="1">
      <alignment/>
    </xf>
    <xf numFmtId="0" fontId="14" fillId="0" borderId="0" xfId="0" applyFont="1" applyAlignment="1">
      <alignment/>
    </xf>
    <xf numFmtId="0" fontId="7" fillId="3" borderId="3" xfId="0" applyFont="1" applyFill="1" applyBorder="1" applyAlignment="1">
      <alignment/>
    </xf>
    <xf numFmtId="0" fontId="7" fillId="3" borderId="6" xfId="0" applyFon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5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167" fontId="0" fillId="2" borderId="1" xfId="0" applyNumberFormat="1" applyFill="1" applyBorder="1" applyAlignment="1" applyProtection="1">
      <alignment horizontal="center"/>
      <protection hidden="1"/>
    </xf>
    <xf numFmtId="1" fontId="7" fillId="3" borderId="6" xfId="0" applyNumberFormat="1" applyFont="1" applyFill="1" applyBorder="1" applyAlignment="1">
      <alignment horizontal="right"/>
    </xf>
    <xf numFmtId="0" fontId="0" fillId="4" borderId="7" xfId="0" applyFill="1" applyBorder="1" applyAlignment="1">
      <alignment horizontal="center"/>
    </xf>
    <xf numFmtId="167" fontId="0" fillId="4" borderId="1" xfId="0" applyNumberFormat="1" applyFill="1" applyBorder="1" applyAlignment="1" applyProtection="1">
      <alignment horizontal="center"/>
      <protection hidden="1"/>
    </xf>
    <xf numFmtId="10" fontId="0" fillId="4" borderId="1" xfId="0" applyNumberFormat="1" applyFill="1" applyBorder="1" applyAlignment="1" applyProtection="1">
      <alignment horizontal="center"/>
      <protection hidden="1"/>
    </xf>
    <xf numFmtId="1" fontId="0" fillId="4" borderId="1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horizontal="center"/>
    </xf>
    <xf numFmtId="166" fontId="0" fillId="0" borderId="1" xfId="0" applyNumberForma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20" fillId="0" borderId="0" xfId="0" applyFont="1" applyFill="1" applyBorder="1" applyAlignment="1">
      <alignment/>
    </xf>
    <xf numFmtId="0" fontId="9" fillId="0" borderId="13" xfId="0" applyFont="1" applyBorder="1" applyAlignment="1">
      <alignment/>
    </xf>
    <xf numFmtId="166" fontId="21" fillId="0" borderId="0" xfId="0" applyNumberFormat="1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67" fontId="0" fillId="2" borderId="11" xfId="0" applyNumberForma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/>
      <protection hidden="1"/>
    </xf>
    <xf numFmtId="10" fontId="0" fillId="2" borderId="1" xfId="0" applyNumberFormat="1" applyFill="1" applyBorder="1" applyAlignment="1" applyProtection="1">
      <alignment horizontal="center"/>
      <protection hidden="1"/>
    </xf>
    <xf numFmtId="10" fontId="0" fillId="2" borderId="11" xfId="0" applyNumberFormat="1" applyFill="1" applyBorder="1" applyAlignment="1" applyProtection="1">
      <alignment horizontal="center"/>
      <protection hidden="1"/>
    </xf>
    <xf numFmtId="1" fontId="0" fillId="2" borderId="17" xfId="0" applyNumberFormat="1" applyFill="1" applyBorder="1" applyAlignment="1" applyProtection="1">
      <alignment/>
      <protection hidden="1"/>
    </xf>
    <xf numFmtId="1" fontId="0" fillId="2" borderId="10" xfId="0" applyNumberFormat="1" applyFill="1" applyBorder="1" applyAlignment="1" applyProtection="1">
      <alignment/>
      <protection hidden="1"/>
    </xf>
    <xf numFmtId="0" fontId="24" fillId="4" borderId="18" xfId="0" applyFont="1" applyFill="1" applyBorder="1" applyAlignment="1">
      <alignment/>
    </xf>
    <xf numFmtId="0" fontId="0" fillId="4" borderId="19" xfId="0" applyFill="1" applyBorder="1" applyAlignment="1">
      <alignment/>
    </xf>
    <xf numFmtId="0" fontId="24" fillId="4" borderId="20" xfId="0" applyFont="1" applyFill="1" applyBorder="1" applyAlignment="1">
      <alignment/>
    </xf>
    <xf numFmtId="0" fontId="0" fillId="4" borderId="21" xfId="0" applyFill="1" applyBorder="1" applyAlignment="1">
      <alignment/>
    </xf>
    <xf numFmtId="0" fontId="25" fillId="5" borderId="22" xfId="0" applyFont="1" applyFill="1" applyBorder="1" applyAlignment="1">
      <alignment/>
    </xf>
    <xf numFmtId="0" fontId="25" fillId="5" borderId="12" xfId="0" applyFont="1" applyFill="1" applyBorder="1" applyAlignment="1">
      <alignment/>
    </xf>
    <xf numFmtId="0" fontId="26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4" borderId="1" xfId="0" applyFill="1" applyBorder="1" applyAlignment="1" applyProtection="1">
      <alignment/>
      <protection locked="0"/>
    </xf>
    <xf numFmtId="0" fontId="0" fillId="4" borderId="1" xfId="0" applyFill="1" applyBorder="1" applyAlignment="1">
      <alignment/>
    </xf>
    <xf numFmtId="0" fontId="26" fillId="3" borderId="25" xfId="0" applyFont="1" applyFill="1" applyBorder="1" applyAlignment="1">
      <alignment horizontal="left"/>
    </xf>
    <xf numFmtId="0" fontId="27" fillId="3" borderId="26" xfId="0" applyFont="1" applyFill="1" applyBorder="1" applyAlignment="1">
      <alignment horizontal="left"/>
    </xf>
    <xf numFmtId="0" fontId="0" fillId="4" borderId="11" xfId="0" applyFill="1" applyBorder="1" applyAlignment="1" applyProtection="1">
      <alignment/>
      <protection locked="0"/>
    </xf>
    <xf numFmtId="2" fontId="0" fillId="4" borderId="11" xfId="0" applyNumberFormat="1" applyFill="1" applyBorder="1" applyAlignment="1" applyProtection="1">
      <alignment/>
      <protection hidden="1"/>
    </xf>
    <xf numFmtId="0" fontId="27" fillId="3" borderId="24" xfId="0" applyFont="1" applyFill="1" applyBorder="1" applyAlignment="1">
      <alignment horizontal="left"/>
    </xf>
    <xf numFmtId="0" fontId="0" fillId="2" borderId="1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/>
      <protection locked="0"/>
    </xf>
    <xf numFmtId="2" fontId="0" fillId="2" borderId="11" xfId="0" applyNumberFormat="1" applyFill="1" applyBorder="1" applyAlignment="1" applyProtection="1">
      <alignment/>
      <protection hidden="1"/>
    </xf>
    <xf numFmtId="1" fontId="0" fillId="2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0" fontId="32" fillId="0" borderId="0" xfId="0" applyFont="1" applyBorder="1" applyAlignment="1">
      <alignment/>
    </xf>
    <xf numFmtId="0" fontId="15" fillId="4" borderId="16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0" fontId="15" fillId="4" borderId="18" xfId="0" applyFont="1" applyFill="1" applyBorder="1" applyAlignment="1">
      <alignment/>
    </xf>
    <xf numFmtId="0" fontId="9" fillId="0" borderId="22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23" fillId="0" borderId="22" xfId="0" applyFont="1" applyBorder="1" applyAlignment="1" applyProtection="1">
      <alignment/>
      <protection locked="0"/>
    </xf>
    <xf numFmtId="169" fontId="0" fillId="2" borderId="1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/>
    </xf>
    <xf numFmtId="1" fontId="7" fillId="0" borderId="8" xfId="0" applyNumberFormat="1" applyFont="1" applyFill="1" applyBorder="1" applyAlignment="1" applyProtection="1">
      <alignment/>
      <protection locked="0"/>
    </xf>
    <xf numFmtId="0" fontId="7" fillId="4" borderId="23" xfId="0" applyFont="1" applyFill="1" applyBorder="1" applyAlignment="1">
      <alignment horizontal="right"/>
    </xf>
    <xf numFmtId="166" fontId="7" fillId="4" borderId="24" xfId="0" applyNumberFormat="1" applyFont="1" applyFill="1" applyBorder="1" applyAlignment="1" applyProtection="1">
      <alignment horizontal="left"/>
      <protection hidden="1"/>
    </xf>
    <xf numFmtId="0" fontId="7" fillId="4" borderId="25" xfId="0" applyFont="1" applyFill="1" applyBorder="1" applyAlignment="1">
      <alignment horizontal="right"/>
    </xf>
    <xf numFmtId="166" fontId="7" fillId="4" borderId="26" xfId="0" applyNumberFormat="1" applyFont="1" applyFill="1" applyBorder="1" applyAlignment="1" applyProtection="1">
      <alignment horizontal="left"/>
      <protection hidden="1"/>
    </xf>
    <xf numFmtId="0" fontId="7" fillId="4" borderId="30" xfId="0" applyFont="1" applyFill="1" applyBorder="1" applyAlignment="1">
      <alignment horizontal="right"/>
    </xf>
    <xf numFmtId="166" fontId="7" fillId="4" borderId="31" xfId="0" applyNumberFormat="1" applyFont="1" applyFill="1" applyBorder="1" applyAlignment="1" applyProtection="1">
      <alignment horizontal="left"/>
      <protection hidden="1"/>
    </xf>
    <xf numFmtId="0" fontId="34" fillId="4" borderId="23" xfId="0" applyFont="1" applyFill="1" applyBorder="1" applyAlignment="1">
      <alignment horizontal="right"/>
    </xf>
    <xf numFmtId="0" fontId="34" fillId="4" borderId="25" xfId="0" applyFont="1" applyFill="1" applyBorder="1" applyAlignment="1">
      <alignment horizontal="right"/>
    </xf>
    <xf numFmtId="0" fontId="34" fillId="4" borderId="30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right"/>
    </xf>
    <xf numFmtId="166" fontId="7" fillId="2" borderId="24" xfId="0" applyNumberFormat="1" applyFont="1" applyFill="1" applyBorder="1" applyAlignment="1" applyProtection="1">
      <alignment horizontal="left"/>
      <protection hidden="1"/>
    </xf>
    <xf numFmtId="0" fontId="7" fillId="2" borderId="25" xfId="0" applyFont="1" applyFill="1" applyBorder="1" applyAlignment="1">
      <alignment horizontal="right"/>
    </xf>
    <xf numFmtId="166" fontId="7" fillId="2" borderId="26" xfId="0" applyNumberFormat="1" applyFont="1" applyFill="1" applyBorder="1" applyAlignment="1" applyProtection="1">
      <alignment horizontal="left"/>
      <protection hidden="1"/>
    </xf>
    <xf numFmtId="0" fontId="7" fillId="2" borderId="30" xfId="0" applyFont="1" applyFill="1" applyBorder="1" applyAlignment="1">
      <alignment horizontal="right"/>
    </xf>
    <xf numFmtId="166" fontId="7" fillId="2" borderId="31" xfId="0" applyNumberFormat="1" applyFont="1" applyFill="1" applyBorder="1" applyAlignment="1" applyProtection="1">
      <alignment horizontal="left"/>
      <protection hidden="1"/>
    </xf>
    <xf numFmtId="1" fontId="7" fillId="0" borderId="8" xfId="0" applyNumberFormat="1" applyFont="1" applyFill="1" applyBorder="1" applyAlignment="1" applyProtection="1">
      <alignment/>
      <protection locked="0"/>
    </xf>
    <xf numFmtId="10" fontId="7" fillId="4" borderId="12" xfId="0" applyNumberFormat="1" applyFont="1" applyFill="1" applyBorder="1" applyAlignment="1">
      <alignment horizontal="center"/>
    </xf>
    <xf numFmtId="10" fontId="7" fillId="2" borderId="12" xfId="0" applyNumberFormat="1" applyFont="1" applyFill="1" applyBorder="1" applyAlignment="1">
      <alignment horizontal="center" vertical="center"/>
    </xf>
    <xf numFmtId="169" fontId="7" fillId="2" borderId="12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7" borderId="11" xfId="0" applyFill="1" applyBorder="1" applyAlignment="1" applyProtection="1">
      <alignment/>
      <protection locked="0"/>
    </xf>
    <xf numFmtId="2" fontId="0" fillId="7" borderId="11" xfId="0" applyNumberFormat="1" applyFill="1" applyBorder="1" applyAlignment="1" applyProtection="1">
      <alignment/>
      <protection hidden="1"/>
    </xf>
    <xf numFmtId="2" fontId="0" fillId="7" borderId="11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Fill="1" applyBorder="1" applyAlignment="1">
      <alignment horizontal="center"/>
    </xf>
    <xf numFmtId="1" fontId="0" fillId="7" borderId="11" xfId="0" applyNumberFormat="1" applyFill="1" applyBorder="1" applyAlignment="1" applyProtection="1">
      <alignment/>
      <protection locked="0"/>
    </xf>
    <xf numFmtId="1" fontId="0" fillId="7" borderId="17" xfId="0" applyNumberFormat="1" applyFill="1" applyBorder="1" applyAlignment="1" applyProtection="1">
      <alignment/>
      <protection hidden="1"/>
    </xf>
    <xf numFmtId="1" fontId="0" fillId="7" borderId="10" xfId="0" applyNumberFormat="1" applyFill="1" applyBorder="1" applyAlignment="1" applyProtection="1">
      <alignment/>
      <protection hidden="1"/>
    </xf>
    <xf numFmtId="1" fontId="0" fillId="7" borderId="1" xfId="0" applyNumberFormat="1" applyFill="1" applyBorder="1" applyAlignment="1" applyProtection="1">
      <alignment/>
      <protection locked="0"/>
    </xf>
    <xf numFmtId="1" fontId="0" fillId="6" borderId="1" xfId="0" applyNumberFormat="1" applyFill="1" applyBorder="1" applyAlignment="1" applyProtection="1">
      <alignment/>
      <protection locked="0"/>
    </xf>
    <xf numFmtId="0" fontId="7" fillId="0" borderId="11" xfId="0" applyFont="1" applyBorder="1" applyAlignment="1">
      <alignment horizontal="center"/>
    </xf>
    <xf numFmtId="0" fontId="0" fillId="0" borderId="1" xfId="0" applyFill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 hidden="1"/>
    </xf>
    <xf numFmtId="2" fontId="0" fillId="2" borderId="11" xfId="0" applyNumberFormat="1" applyFill="1" applyBorder="1" applyAlignment="1" applyProtection="1">
      <alignment/>
      <protection locked="0"/>
    </xf>
    <xf numFmtId="1" fontId="0" fillId="2" borderId="11" xfId="0" applyNumberFormat="1" applyFill="1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/>
      <protection locked="0"/>
    </xf>
    <xf numFmtId="2" fontId="0" fillId="4" borderId="11" xfId="0" applyNumberFormat="1" applyFill="1" applyBorder="1" applyAlignment="1" applyProtection="1">
      <alignment/>
      <protection locked="0"/>
    </xf>
    <xf numFmtId="2" fontId="0" fillId="2" borderId="11" xfId="0" applyNumberFormat="1" applyFill="1" applyBorder="1" applyAlignment="1" applyProtection="1">
      <alignment/>
      <protection hidden="1" locked="0"/>
    </xf>
    <xf numFmtId="2" fontId="0" fillId="4" borderId="11" xfId="0" applyNumberFormat="1" applyFill="1" applyBorder="1" applyAlignment="1" applyProtection="1">
      <alignment/>
      <protection hidden="1" locked="0"/>
    </xf>
    <xf numFmtId="0" fontId="7" fillId="0" borderId="15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38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67" fontId="0" fillId="4" borderId="36" xfId="0" applyNumberFormat="1" applyFill="1" applyBorder="1" applyAlignment="1" applyProtection="1">
      <alignment horizontal="center"/>
      <protection hidden="1"/>
    </xf>
    <xf numFmtId="167" fontId="0" fillId="4" borderId="37" xfId="0" applyNumberFormat="1" applyFill="1" applyBorder="1" applyAlignment="1" applyProtection="1">
      <alignment horizontal="center"/>
      <protection hidden="1"/>
    </xf>
    <xf numFmtId="10" fontId="0" fillId="4" borderId="36" xfId="0" applyNumberFormat="1" applyFill="1" applyBorder="1" applyAlignment="1" applyProtection="1">
      <alignment horizontal="center"/>
      <protection hidden="1"/>
    </xf>
    <xf numFmtId="0" fontId="0" fillId="6" borderId="38" xfId="0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9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1" xfId="0" applyFill="1" applyBorder="1" applyAlignment="1" applyProtection="1">
      <alignment/>
      <protection/>
    </xf>
    <xf numFmtId="167" fontId="0" fillId="2" borderId="21" xfId="0" applyNumberFormat="1" applyFill="1" applyBorder="1" applyAlignment="1" applyProtection="1">
      <alignment horizontal="center"/>
      <protection hidden="1"/>
    </xf>
    <xf numFmtId="167" fontId="0" fillId="2" borderId="8" xfId="0" applyNumberFormat="1" applyFill="1" applyBorder="1" applyAlignment="1" applyProtection="1">
      <alignment horizontal="center"/>
      <protection hidden="1"/>
    </xf>
    <xf numFmtId="1" fontId="0" fillId="6" borderId="36" xfId="0" applyNumberFormat="1" applyFill="1" applyBorder="1" applyAlignment="1" applyProtection="1">
      <alignment/>
      <protection hidden="1" locked="0"/>
    </xf>
    <xf numFmtId="10" fontId="7" fillId="2" borderId="31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/>
    </xf>
    <xf numFmtId="0" fontId="0" fillId="2" borderId="27" xfId="0" applyFill="1" applyBorder="1" applyAlignment="1">
      <alignment horizontal="center"/>
    </xf>
    <xf numFmtId="167" fontId="0" fillId="2" borderId="38" xfId="0" applyNumberFormat="1" applyFill="1" applyBorder="1" applyAlignment="1" applyProtection="1">
      <alignment horizontal="center"/>
      <protection hidden="1"/>
    </xf>
    <xf numFmtId="10" fontId="0" fillId="2" borderId="38" xfId="0" applyNumberFormat="1" applyFill="1" applyBorder="1" applyAlignment="1" applyProtection="1">
      <alignment horizontal="center"/>
      <protection hidden="1"/>
    </xf>
    <xf numFmtId="1" fontId="0" fillId="2" borderId="28" xfId="0" applyNumberFormat="1" applyFill="1" applyBorder="1" applyAlignment="1" applyProtection="1">
      <alignment/>
      <protection hidden="1"/>
    </xf>
    <xf numFmtId="0" fontId="0" fillId="6" borderId="11" xfId="0" applyFill="1" applyBorder="1" applyAlignment="1" applyProtection="1">
      <alignment/>
      <protection locked="0"/>
    </xf>
    <xf numFmtId="0" fontId="38" fillId="3" borderId="3" xfId="0" applyFont="1" applyFill="1" applyBorder="1" applyAlignment="1">
      <alignment horizontal="center"/>
    </xf>
    <xf numFmtId="0" fontId="38" fillId="3" borderId="4" xfId="0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34" xfId="0" applyFont="1" applyFill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8" borderId="30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167" fontId="7" fillId="2" borderId="22" xfId="0" applyNumberFormat="1" applyFont="1" applyFill="1" applyBorder="1" applyAlignment="1" applyProtection="1">
      <alignment horizontal="center"/>
      <protection hidden="1"/>
    </xf>
    <xf numFmtId="0" fontId="7" fillId="0" borderId="41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3" fillId="8" borderId="0" xfId="0" applyFont="1" applyFill="1" applyBorder="1" applyAlignment="1">
      <alignment horizontal="center"/>
    </xf>
    <xf numFmtId="0" fontId="25" fillId="5" borderId="2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67" fontId="7" fillId="4" borderId="22" xfId="0" applyNumberFormat="1" applyFont="1" applyFill="1" applyBorder="1" applyAlignment="1" applyProtection="1">
      <alignment horizontal="center"/>
      <protection hidden="1"/>
    </xf>
    <xf numFmtId="0" fontId="7" fillId="4" borderId="41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left"/>
    </xf>
    <xf numFmtId="0" fontId="0" fillId="3" borderId="4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9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3" fillId="3" borderId="25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6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167" fontId="7" fillId="2" borderId="30" xfId="0" applyNumberFormat="1" applyFont="1" applyFill="1" applyBorder="1" applyAlignment="1" applyProtection="1">
      <alignment horizontal="center"/>
      <protection hidden="1"/>
    </xf>
    <xf numFmtId="0" fontId="7" fillId="0" borderId="4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(Cascade Blue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MECSB!$C$6:$C$13</c:f>
              <c:numCache>
                <c:ptCount val="8"/>
                <c:pt idx="1">
                  <c:v>79.39515189008638</c:v>
                </c:pt>
                <c:pt idx="2">
                  <c:v>103.25881248221268</c:v>
                </c:pt>
                <c:pt idx="3">
                  <c:v>130.12882405660665</c:v>
                </c:pt>
                <c:pt idx="4">
                  <c:v>164.6986899645958</c:v>
                </c:pt>
                <c:pt idx="5">
                  <c:v>183.6454748395225</c:v>
                </c:pt>
                <c:pt idx="6">
                  <c:v>215.31937481116643</c:v>
                </c:pt>
                <c:pt idx="7">
                  <c:v>236.42905977784991</c:v>
                </c:pt>
              </c:numCache>
            </c:numRef>
          </c:xVal>
          <c:yVal>
            <c:numRef>
              <c:f>MECSB!$D$6:$D$13</c:f>
              <c:numCache>
                <c:ptCount val="8"/>
                <c:pt idx="1">
                  <c:v>179</c:v>
                </c:pt>
                <c:pt idx="2">
                  <c:v>400</c:v>
                </c:pt>
                <c:pt idx="3">
                  <c:v>993</c:v>
                </c:pt>
                <c:pt idx="4">
                  <c:v>3203</c:v>
                </c:pt>
                <c:pt idx="5">
                  <c:v>6083</c:v>
                </c:pt>
                <c:pt idx="6">
                  <c:v>17777</c:v>
                </c:pt>
                <c:pt idx="7">
                  <c:v>36331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MECSB!$C$6:$C$13</c:f>
              <c:numCache>
                <c:ptCount val="8"/>
                <c:pt idx="1">
                  <c:v>79.39515189008638</c:v>
                </c:pt>
                <c:pt idx="2">
                  <c:v>103.25881248221268</c:v>
                </c:pt>
                <c:pt idx="3">
                  <c:v>130.12882405660665</c:v>
                </c:pt>
                <c:pt idx="4">
                  <c:v>164.6986899645958</c:v>
                </c:pt>
                <c:pt idx="5">
                  <c:v>183.6454748395225</c:v>
                </c:pt>
                <c:pt idx="6">
                  <c:v>215.31937481116643</c:v>
                </c:pt>
                <c:pt idx="7">
                  <c:v>236.42905977784991</c:v>
                </c:pt>
              </c:numCache>
            </c:numRef>
          </c:xVal>
          <c:yVal>
            <c:numRef>
              <c:f>MECSB!$F$6:$F$13</c:f>
              <c:numCache>
                <c:ptCount val="8"/>
                <c:pt idx="1">
                  <c:v>2.2518814822560773</c:v>
                </c:pt>
                <c:pt idx="2">
                  <c:v>2.602634261255754</c:v>
                </c:pt>
                <c:pt idx="3">
                  <c:v>2.997574978547963</c:v>
                </c:pt>
                <c:pt idx="4">
                  <c:v>3.50568966992411</c:v>
                </c:pt>
                <c:pt idx="5">
                  <c:v>3.7841732421461476</c:v>
                </c:pt>
                <c:pt idx="6">
                  <c:v>4.24972245635503</c:v>
                </c:pt>
                <c:pt idx="7">
                  <c:v>4.559996759716308</c:v>
                </c:pt>
              </c:numCache>
            </c:numRef>
          </c:yVal>
          <c:smooth val="0"/>
        </c:ser>
        <c:axId val="29407390"/>
        <c:axId val="63339919"/>
      </c:scatterChart>
      <c:valAx>
        <c:axId val="2940739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339919"/>
        <c:crosses val="autoZero"/>
        <c:crossBetween val="midCat"/>
        <c:dispUnits/>
        <c:majorUnit val="64"/>
        <c:minorUnit val="32"/>
      </c:valAx>
      <c:valAx>
        <c:axId val="6333991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MECSB Relative Values</a:t>
                </a:r>
              </a:p>
            </c:rich>
          </c:tx>
          <c:layout>
            <c:manualLayout>
              <c:xMode val="factor"/>
              <c:yMode val="factor"/>
              <c:x val="0.001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940739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latin typeface="Arial"/>
                <a:ea typeface="Arial"/>
                <a:cs typeface="Arial"/>
              </a:rPr>
              <a:t>(ECD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475"/>
          <c:w val="0.84275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MEPTR!$T$6:$T$14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MEPTR!$U$6:$U$14</c:f>
              <c:numCache>
                <c:ptCount val="9"/>
                <c:pt idx="0">
                  <c:v>14.166725430996028</c:v>
                </c:pt>
                <c:pt idx="1">
                  <c:v>14.166725430996028</c:v>
                </c:pt>
                <c:pt idx="2">
                  <c:v>14.166725430996028</c:v>
                </c:pt>
                <c:pt idx="3">
                  <c:v>14.166725430996028</c:v>
                </c:pt>
                <c:pt idx="4">
                  <c:v>14.166725430996028</c:v>
                </c:pt>
                <c:pt idx="5">
                  <c:v>14.166725430996028</c:v>
                </c:pt>
                <c:pt idx="6">
                  <c:v>14.166725430996028</c:v>
                </c:pt>
                <c:pt idx="7">
                  <c:v>14.166725430996028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MEPTR!$C$7:$C$14</c:f>
              <c:numCache>
                <c:ptCount val="8"/>
                <c:pt idx="0">
                  <c:v>4.363895151754344</c:v>
                </c:pt>
                <c:pt idx="1">
                  <c:v>70.33533692167535</c:v>
                </c:pt>
                <c:pt idx="2">
                  <c:v>104.07263863266488</c:v>
                </c:pt>
                <c:pt idx="3">
                  <c:v>132.26632334724334</c:v>
                </c:pt>
                <c:pt idx="4">
                  <c:v>158.87372092513877</c:v>
                </c:pt>
                <c:pt idx="5">
                  <c:v>178.6493359510277</c:v>
                </c:pt>
                <c:pt idx="6">
                  <c:v>215.0748280454464</c:v>
                </c:pt>
                <c:pt idx="7">
                  <c:v>246.33227887319305</c:v>
                </c:pt>
              </c:numCache>
            </c:numRef>
          </c:xVal>
          <c:yVal>
            <c:numRef>
              <c:f>MEPTR!$F$7:$F$14</c:f>
              <c:numCache>
                <c:ptCount val="8"/>
                <c:pt idx="1">
                  <c:v>2.3161870053713995</c:v>
                </c:pt>
                <c:pt idx="2">
                  <c:v>2.874955554006195</c:v>
                </c:pt>
                <c:pt idx="3">
                  <c:v>3.341908851682056</c:v>
                </c:pt>
                <c:pt idx="4">
                  <c:v>3.7825895277749737</c:v>
                </c:pt>
                <c:pt idx="5">
                  <c:v>4.110119921314923</c:v>
                </c:pt>
                <c:pt idx="6">
                  <c:v>4.713411184062135</c:v>
                </c:pt>
                <c:pt idx="7">
                  <c:v>5.231107607524307</c:v>
                </c:pt>
              </c:numCache>
            </c:numRef>
          </c:yVal>
          <c:smooth val="0"/>
        </c:ser>
        <c:axId val="34678232"/>
        <c:axId val="43668633"/>
      </c:scatterChart>
      <c:valAx>
        <c:axId val="3467823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68633"/>
        <c:crosses val="autoZero"/>
        <c:crossBetween val="midCat"/>
        <c:dispUnits/>
        <c:majorUnit val="64"/>
        <c:minorUnit val="32"/>
      </c:valAx>
      <c:valAx>
        <c:axId val="4366863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7823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2F3F3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(PECY5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25"/>
          <c:w val="0.84125"/>
          <c:h val="0.7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MECY!$C$6:$C$13</c:f>
              <c:numCache>
                <c:ptCount val="8"/>
                <c:pt idx="0">
                  <c:v>10.135199494095977</c:v>
                </c:pt>
                <c:pt idx="1">
                  <c:v>65.14353401366436</c:v>
                </c:pt>
                <c:pt idx="2">
                  <c:v>97.89996504146666</c:v>
                </c:pt>
                <c:pt idx="3">
                  <c:v>125.89010445815696</c:v>
                </c:pt>
                <c:pt idx="4">
                  <c:v>154.9299596511082</c:v>
                </c:pt>
                <c:pt idx="5">
                  <c:v>175.20170156540715</c:v>
                </c:pt>
                <c:pt idx="6">
                  <c:v>209.19767473325246</c:v>
                </c:pt>
                <c:pt idx="7">
                  <c:v>248.1753485715626</c:v>
                </c:pt>
              </c:numCache>
            </c:numRef>
          </c:xVal>
          <c:yVal>
            <c:numRef>
              <c:f>MECY!$D$6:$D$13</c:f>
              <c:numCache>
                <c:ptCount val="8"/>
                <c:pt idx="1">
                  <c:v>1437</c:v>
                </c:pt>
                <c:pt idx="2">
                  <c:v>4693</c:v>
                </c:pt>
                <c:pt idx="3">
                  <c:v>12901</c:v>
                </c:pt>
                <c:pt idx="4">
                  <c:v>36837</c:v>
                </c:pt>
                <c:pt idx="5">
                  <c:v>76621</c:v>
                </c:pt>
                <c:pt idx="6">
                  <c:v>261671</c:v>
                </c:pt>
                <c:pt idx="7">
                  <c:v>1069858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MECY!$C$6:$C$13</c:f>
              <c:numCache>
                <c:ptCount val="8"/>
                <c:pt idx="0">
                  <c:v>10.135199494095977</c:v>
                </c:pt>
                <c:pt idx="1">
                  <c:v>65.14353401366436</c:v>
                </c:pt>
                <c:pt idx="2">
                  <c:v>97.89996504146666</c:v>
                </c:pt>
                <c:pt idx="3">
                  <c:v>125.89010445815696</c:v>
                </c:pt>
                <c:pt idx="4">
                  <c:v>154.9299596511082</c:v>
                </c:pt>
                <c:pt idx="5">
                  <c:v>175.20170156540715</c:v>
                </c:pt>
                <c:pt idx="6">
                  <c:v>209.19767473325246</c:v>
                </c:pt>
                <c:pt idx="7">
                  <c:v>248.1753485715626</c:v>
                </c:pt>
              </c:numCache>
            </c:numRef>
          </c:xVal>
          <c:yVal>
            <c:numRef>
              <c:f>MECY!$F$6:$F$13</c:f>
              <c:numCache>
                <c:ptCount val="8"/>
                <c:pt idx="1">
                  <c:v>3.157475726100638</c:v>
                </c:pt>
                <c:pt idx="2">
                  <c:v>3.671440602282707</c:v>
                </c:pt>
                <c:pt idx="3">
                  <c:v>4.110619966097032</c:v>
                </c:pt>
                <c:pt idx="4">
                  <c:v>4.566269898347658</c:v>
                </c:pt>
                <c:pt idx="5">
                  <c:v>4.884343723732796</c:v>
                </c:pt>
                <c:pt idx="6">
                  <c:v>5.417757639463432</c:v>
                </c:pt>
                <c:pt idx="7">
                  <c:v>6.029336944033238</c:v>
                </c:pt>
              </c:numCache>
            </c:numRef>
          </c:yVal>
          <c:smooth val="0"/>
        </c:ser>
        <c:axId val="57473378"/>
        <c:axId val="47498355"/>
      </c:scatterChart>
      <c:valAx>
        <c:axId val="5747337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498355"/>
        <c:crosses val="autoZero"/>
        <c:crossBetween val="midCat"/>
        <c:dispUnits/>
        <c:majorUnit val="64"/>
        <c:minorUnit val="32"/>
      </c:valAx>
      <c:valAx>
        <c:axId val="4749835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7337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(PECY5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75"/>
          <c:w val="0.8415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MECY!$T$6:$T$13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MECY!$U$6:$U$13</c:f>
              <c:numCache>
                <c:ptCount val="8"/>
                <c:pt idx="0">
                  <c:v>136.5654740073452</c:v>
                </c:pt>
                <c:pt idx="1">
                  <c:v>136.5654740073452</c:v>
                </c:pt>
                <c:pt idx="2">
                  <c:v>136.5654740073452</c:v>
                </c:pt>
                <c:pt idx="3">
                  <c:v>136.5654740073452</c:v>
                </c:pt>
                <c:pt idx="4">
                  <c:v>136.5654740073452</c:v>
                </c:pt>
                <c:pt idx="5">
                  <c:v>136.5654740073452</c:v>
                </c:pt>
                <c:pt idx="6">
                  <c:v>136.5654740073452</c:v>
                </c:pt>
                <c:pt idx="7">
                  <c:v>136.5654740073452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MECY!$C$6:$C$13</c:f>
              <c:numCache>
                <c:ptCount val="8"/>
                <c:pt idx="0">
                  <c:v>10.135199494095977</c:v>
                </c:pt>
                <c:pt idx="1">
                  <c:v>65.14353401366436</c:v>
                </c:pt>
                <c:pt idx="2">
                  <c:v>97.89996504146666</c:v>
                </c:pt>
                <c:pt idx="3">
                  <c:v>125.89010445815696</c:v>
                </c:pt>
                <c:pt idx="4">
                  <c:v>154.9299596511082</c:v>
                </c:pt>
                <c:pt idx="5">
                  <c:v>175.20170156540715</c:v>
                </c:pt>
                <c:pt idx="6">
                  <c:v>209.19767473325246</c:v>
                </c:pt>
                <c:pt idx="7">
                  <c:v>248.1753485715626</c:v>
                </c:pt>
              </c:numCache>
            </c:numRef>
          </c:xVal>
          <c:yVal>
            <c:numRef>
              <c:f>MECY!$F$6:$F$13</c:f>
              <c:numCache>
                <c:ptCount val="8"/>
                <c:pt idx="1">
                  <c:v>3.157475726100638</c:v>
                </c:pt>
                <c:pt idx="2">
                  <c:v>3.671440602282707</c:v>
                </c:pt>
                <c:pt idx="3">
                  <c:v>4.110619966097032</c:v>
                </c:pt>
                <c:pt idx="4">
                  <c:v>4.566269898347658</c:v>
                </c:pt>
                <c:pt idx="5">
                  <c:v>4.884343723732796</c:v>
                </c:pt>
                <c:pt idx="6">
                  <c:v>5.417757639463432</c:v>
                </c:pt>
                <c:pt idx="7">
                  <c:v>6.029336944033238</c:v>
                </c:pt>
              </c:numCache>
            </c:numRef>
          </c:yVal>
          <c:smooth val="0"/>
        </c:ser>
        <c:axId val="24832012"/>
        <c:axId val="22161517"/>
      </c:scatterChart>
      <c:valAx>
        <c:axId val="24832012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61517"/>
        <c:crosses val="autoZero"/>
        <c:crossBetween val="midCat"/>
        <c:dispUnits/>
        <c:majorUnit val="64"/>
        <c:minorUnit val="32"/>
      </c:valAx>
      <c:valAx>
        <c:axId val="2216151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MECY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32012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(PECY7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MEPCY7!$C$6:$C$13</c:f>
              <c:numCache>
                <c:ptCount val="8"/>
                <c:pt idx="5">
                  <c:v>146.516565604574</c:v>
                </c:pt>
                <c:pt idx="6">
                  <c:v>179.23269612123954</c:v>
                </c:pt>
                <c:pt idx="7">
                  <c:v>221.75326333535082</c:v>
                </c:pt>
              </c:numCache>
            </c:numRef>
          </c:xVal>
          <c:yVal>
            <c:numRef>
              <c:f>MEPCY7!$D$6:$D$13</c:f>
              <c:numCache>
                <c:ptCount val="8"/>
                <c:pt idx="5">
                  <c:v>32907</c:v>
                </c:pt>
                <c:pt idx="6">
                  <c:v>107787</c:v>
                </c:pt>
                <c:pt idx="7">
                  <c:v>503797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MEPCY7!$C$6:$C$13</c:f>
              <c:numCache>
                <c:ptCount val="8"/>
                <c:pt idx="5">
                  <c:v>146.516565604574</c:v>
                </c:pt>
                <c:pt idx="6">
                  <c:v>179.23269612123954</c:v>
                </c:pt>
                <c:pt idx="7">
                  <c:v>221.75326333535082</c:v>
                </c:pt>
              </c:numCache>
            </c:numRef>
          </c:xVal>
          <c:yVal>
            <c:numRef>
              <c:f>MEPCY7!$F$6:$F$13</c:f>
              <c:numCache>
                <c:ptCount val="8"/>
                <c:pt idx="5">
                  <c:v>4.517289674406356</c:v>
                </c:pt>
                <c:pt idx="6">
                  <c:v>5.032563937050423</c:v>
                </c:pt>
                <c:pt idx="7">
                  <c:v>5.702256641305221</c:v>
                </c:pt>
              </c:numCache>
            </c:numRef>
          </c:yVal>
          <c:smooth val="0"/>
        </c:ser>
        <c:axId val="65235926"/>
        <c:axId val="50252423"/>
      </c:scatterChart>
      <c:valAx>
        <c:axId val="6523592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252423"/>
        <c:crosses val="autoZero"/>
        <c:crossBetween val="midCat"/>
        <c:dispUnits/>
        <c:majorUnit val="64"/>
        <c:minorUnit val="32"/>
      </c:valAx>
      <c:valAx>
        <c:axId val="5025242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MEPECY7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23592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(APC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MEPCY7!$T$6:$T$13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MEPCY7!$U$6:$U$13</c:f>
              <c:numCache>
                <c:ptCount val="8"/>
                <c:pt idx="0">
                  <c:v>162.05977483713872</c:v>
                </c:pt>
                <c:pt idx="1">
                  <c:v>162.05977483713872</c:v>
                </c:pt>
                <c:pt idx="2">
                  <c:v>162.05977483713872</c:v>
                </c:pt>
                <c:pt idx="3">
                  <c:v>162.05977483713872</c:v>
                </c:pt>
                <c:pt idx="4">
                  <c:v>162.05977483713872</c:v>
                </c:pt>
                <c:pt idx="5">
                  <c:v>162.05977483713872</c:v>
                </c:pt>
                <c:pt idx="6">
                  <c:v>162.05977483713872</c:v>
                </c:pt>
                <c:pt idx="7">
                  <c:v>162.05977483713872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MEPCY7!$C$6:$C$13</c:f>
              <c:numCache>
                <c:ptCount val="8"/>
                <c:pt idx="5">
                  <c:v>146.516565604574</c:v>
                </c:pt>
                <c:pt idx="6">
                  <c:v>179.23269612123954</c:v>
                </c:pt>
                <c:pt idx="7">
                  <c:v>221.75326333535082</c:v>
                </c:pt>
              </c:numCache>
            </c:numRef>
          </c:xVal>
          <c:yVal>
            <c:numRef>
              <c:f>MEPCY7!$F$6:$F$13</c:f>
              <c:numCache>
                <c:ptCount val="8"/>
                <c:pt idx="5">
                  <c:v>4.517289674406356</c:v>
                </c:pt>
                <c:pt idx="6">
                  <c:v>5.032563937050423</c:v>
                </c:pt>
                <c:pt idx="7">
                  <c:v>5.702256641305221</c:v>
                </c:pt>
              </c:numCache>
            </c:numRef>
          </c:yVal>
          <c:smooth val="0"/>
        </c:ser>
        <c:axId val="49618624"/>
        <c:axId val="43914433"/>
      </c:scatterChart>
      <c:valAx>
        <c:axId val="4961862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14433"/>
        <c:crosses val="autoZero"/>
        <c:crossBetween val="midCat"/>
        <c:dispUnits/>
        <c:majorUnit val="64"/>
        <c:minorUnit val="32"/>
      </c:valAx>
      <c:valAx>
        <c:axId val="4391443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MEPCY7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961862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(APC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MEAP!$C$6:$C$13</c:f>
              <c:numCache>
                <c:ptCount val="8"/>
                <c:pt idx="0">
                  <c:v>15.395151890086382</c:v>
                </c:pt>
                <c:pt idx="1">
                  <c:v>90.91940932004896</c:v>
                </c:pt>
                <c:pt idx="2">
                  <c:v>129.76602955687846</c:v>
                </c:pt>
                <c:pt idx="3">
                  <c:v>157.23559542698806</c:v>
                </c:pt>
                <c:pt idx="4">
                  <c:v>183.81464348632372</c:v>
                </c:pt>
                <c:pt idx="5">
                  <c:v>198.45149584620043</c:v>
                </c:pt>
                <c:pt idx="6">
                  <c:v>212.39784789851853</c:v>
                </c:pt>
                <c:pt idx="7">
                  <c:v>240.47733013311898</c:v>
                </c:pt>
              </c:numCache>
            </c:numRef>
          </c:xVal>
          <c:yVal>
            <c:numRef>
              <c:f>MEAP!$D$6:$D$13</c:f>
              <c:numCache>
                <c:ptCount val="8"/>
                <c:pt idx="1">
                  <c:v>578</c:v>
                </c:pt>
                <c:pt idx="2">
                  <c:v>2433</c:v>
                </c:pt>
                <c:pt idx="3">
                  <c:v>6720</c:v>
                </c:pt>
                <c:pt idx="4">
                  <c:v>17962</c:v>
                </c:pt>
                <c:pt idx="5">
                  <c:v>30866</c:v>
                </c:pt>
                <c:pt idx="6">
                  <c:v>51704</c:v>
                </c:pt>
                <c:pt idx="7">
                  <c:v>146080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MEAP!$C$6:$C$13</c:f>
              <c:numCache>
                <c:ptCount val="8"/>
                <c:pt idx="0">
                  <c:v>15.395151890086382</c:v>
                </c:pt>
                <c:pt idx="1">
                  <c:v>90.91940932004896</c:v>
                </c:pt>
                <c:pt idx="2">
                  <c:v>129.76602955687846</c:v>
                </c:pt>
                <c:pt idx="3">
                  <c:v>157.23559542698806</c:v>
                </c:pt>
                <c:pt idx="4">
                  <c:v>183.81464348632372</c:v>
                </c:pt>
                <c:pt idx="5">
                  <c:v>198.45149584620043</c:v>
                </c:pt>
                <c:pt idx="6">
                  <c:v>212.39784789851853</c:v>
                </c:pt>
                <c:pt idx="7">
                  <c:v>240.47733013311898</c:v>
                </c:pt>
              </c:numCache>
            </c:numRef>
          </c:xVal>
          <c:yVal>
            <c:numRef>
              <c:f>MEAP!$F$6:$F$13</c:f>
              <c:numCache>
                <c:ptCount val="8"/>
                <c:pt idx="1">
                  <c:v>2.7619976370491246</c:v>
                </c:pt>
                <c:pt idx="2">
                  <c:v>3.386061935361872</c:v>
                </c:pt>
                <c:pt idx="3">
                  <c:v>3.8273558045627016</c:v>
                </c:pt>
                <c:pt idx="4">
                  <c:v>4.254343657710461</c:v>
                </c:pt>
                <c:pt idx="5">
                  <c:v>4.489482183064429</c:v>
                </c:pt>
                <c:pt idx="6">
                  <c:v>4.71352793928445</c:v>
                </c:pt>
                <c:pt idx="7">
                  <c:v>5.164620010380707</c:v>
                </c:pt>
              </c:numCache>
            </c:numRef>
          </c:yVal>
          <c:smooth val="0"/>
        </c:ser>
        <c:axId val="59685578"/>
        <c:axId val="299291"/>
      </c:scatterChart>
      <c:valAx>
        <c:axId val="5968557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9291"/>
        <c:crosses val="autoZero"/>
        <c:crossBetween val="midCat"/>
        <c:dispUnits/>
        <c:majorUnit val="64"/>
        <c:minorUnit val="32"/>
      </c:valAx>
      <c:valAx>
        <c:axId val="29929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8557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(APC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MEAP!$T$6:$T$13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MEAP!$U$6:$U$13</c:f>
              <c:numCache>
                <c:ptCount val="8"/>
                <c:pt idx="0">
                  <c:v>20.016719531820144</c:v>
                </c:pt>
                <c:pt idx="1">
                  <c:v>20.016719531820144</c:v>
                </c:pt>
                <c:pt idx="2">
                  <c:v>20.016719531820144</c:v>
                </c:pt>
                <c:pt idx="3">
                  <c:v>20.016719531820144</c:v>
                </c:pt>
                <c:pt idx="4">
                  <c:v>20.016719531820144</c:v>
                </c:pt>
                <c:pt idx="5">
                  <c:v>20.016719531820144</c:v>
                </c:pt>
                <c:pt idx="6">
                  <c:v>20.016719531820144</c:v>
                </c:pt>
                <c:pt idx="7">
                  <c:v>20.016719531820144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MEAP!$C$6:$C$13</c:f>
              <c:numCache>
                <c:ptCount val="8"/>
                <c:pt idx="0">
                  <c:v>15.395151890086382</c:v>
                </c:pt>
                <c:pt idx="1">
                  <c:v>90.91940932004896</c:v>
                </c:pt>
                <c:pt idx="2">
                  <c:v>129.76602955687846</c:v>
                </c:pt>
                <c:pt idx="3">
                  <c:v>157.23559542698806</c:v>
                </c:pt>
                <c:pt idx="4">
                  <c:v>183.81464348632372</c:v>
                </c:pt>
                <c:pt idx="5">
                  <c:v>198.45149584620043</c:v>
                </c:pt>
                <c:pt idx="6">
                  <c:v>212.39784789851853</c:v>
                </c:pt>
                <c:pt idx="7">
                  <c:v>240.47733013311898</c:v>
                </c:pt>
              </c:numCache>
            </c:numRef>
          </c:xVal>
          <c:yVal>
            <c:numRef>
              <c:f>MEAP!$F$6:$F$13</c:f>
              <c:numCache>
                <c:ptCount val="8"/>
                <c:pt idx="1">
                  <c:v>2.7619976370491246</c:v>
                </c:pt>
                <c:pt idx="2">
                  <c:v>3.386061935361872</c:v>
                </c:pt>
                <c:pt idx="3">
                  <c:v>3.8273558045627016</c:v>
                </c:pt>
                <c:pt idx="4">
                  <c:v>4.254343657710461</c:v>
                </c:pt>
                <c:pt idx="5">
                  <c:v>4.489482183064429</c:v>
                </c:pt>
                <c:pt idx="6">
                  <c:v>4.71352793928445</c:v>
                </c:pt>
                <c:pt idx="7">
                  <c:v>5.164620010380707</c:v>
                </c:pt>
              </c:numCache>
            </c:numRef>
          </c:yVal>
          <c:smooth val="0"/>
        </c:ser>
        <c:axId val="2693620"/>
        <c:axId val="24242581"/>
      </c:scatterChart>
      <c:valAx>
        <c:axId val="269362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42581"/>
        <c:crosses val="autoZero"/>
        <c:crossBetween val="midCat"/>
        <c:dispUnits/>
        <c:majorUnit val="64"/>
        <c:minorUnit val="32"/>
      </c:valAx>
      <c:valAx>
        <c:axId val="2424258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69362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(APC-CY7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MEAPCY7!$C$6:$C$13</c:f>
              <c:numCache>
                <c:ptCount val="8"/>
                <c:pt idx="2">
                  <c:v>74.2891879591122</c:v>
                </c:pt>
                <c:pt idx="3">
                  <c:v>102.39949936538227</c:v>
                </c:pt>
                <c:pt idx="4">
                  <c:v>130.50980901785283</c:v>
                </c:pt>
                <c:pt idx="5">
                  <c:v>147.57686593819582</c:v>
                </c:pt>
                <c:pt idx="6">
                  <c:v>159.6232213072555</c:v>
                </c:pt>
                <c:pt idx="7">
                  <c:v>177.69399829766942</c:v>
                </c:pt>
              </c:numCache>
            </c:numRef>
          </c:xVal>
          <c:yVal>
            <c:numRef>
              <c:f>MEAPCY7!$D$6:$D$13</c:f>
              <c:numCache>
                <c:ptCount val="8"/>
                <c:pt idx="2">
                  <c:v>718</c:v>
                </c:pt>
                <c:pt idx="3">
                  <c:v>1920</c:v>
                </c:pt>
                <c:pt idx="4">
                  <c:v>5133</c:v>
                </c:pt>
                <c:pt idx="5">
                  <c:v>9324</c:v>
                </c:pt>
                <c:pt idx="6">
                  <c:v>14210</c:v>
                </c:pt>
                <c:pt idx="7">
                  <c:v>26735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MEAPCY7!$C$6:$C$13</c:f>
              <c:numCache>
                <c:ptCount val="8"/>
                <c:pt idx="2">
                  <c:v>74.2891879591122</c:v>
                </c:pt>
                <c:pt idx="3">
                  <c:v>102.39949936538227</c:v>
                </c:pt>
                <c:pt idx="4">
                  <c:v>130.50980901785283</c:v>
                </c:pt>
                <c:pt idx="5">
                  <c:v>147.57686593819582</c:v>
                </c:pt>
                <c:pt idx="6">
                  <c:v>159.6232213072555</c:v>
                </c:pt>
                <c:pt idx="7">
                  <c:v>177.69399829766942</c:v>
                </c:pt>
              </c:numCache>
            </c:numRef>
          </c:xVal>
          <c:yVal>
            <c:numRef>
              <c:f>MEAPCY7!$F$6:$F$13</c:f>
              <c:numCache>
                <c:ptCount val="8"/>
                <c:pt idx="2">
                  <c:v>2.8561943926669295</c:v>
                </c:pt>
                <c:pt idx="3">
                  <c:v>3.283249868900635</c:v>
                </c:pt>
                <c:pt idx="4">
                  <c:v>3.710305318490393</c:v>
                </c:pt>
                <c:pt idx="5">
                  <c:v>3.969590248339982</c:v>
                </c:pt>
                <c:pt idx="6">
                  <c:v>4.152600032709243</c:v>
                </c:pt>
                <c:pt idx="7">
                  <c:v>4.427133607311798</c:v>
                </c:pt>
              </c:numCache>
            </c:numRef>
          </c:yVal>
          <c:smooth val="0"/>
        </c:ser>
        <c:axId val="16856638"/>
        <c:axId val="17492015"/>
      </c:scatterChart>
      <c:valAx>
        <c:axId val="1685663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492015"/>
        <c:crosses val="autoZero"/>
        <c:crossBetween val="midCat"/>
        <c:dispUnits/>
        <c:majorUnit val="64"/>
        <c:minorUnit val="32"/>
      </c:valAx>
      <c:valAx>
        <c:axId val="1749201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MEAPCY7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5663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(APC-CY7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MEAPCY7!$T$6:$T$13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MEAPCY7!$U$6:$U$13</c:f>
              <c:numCache>
                <c:ptCount val="8"/>
                <c:pt idx="0">
                  <c:v>53.40519045701792</c:v>
                </c:pt>
                <c:pt idx="1">
                  <c:v>53.40519045701792</c:v>
                </c:pt>
                <c:pt idx="2">
                  <c:v>53.40519045701792</c:v>
                </c:pt>
                <c:pt idx="3">
                  <c:v>53.40519045701792</c:v>
                </c:pt>
                <c:pt idx="4">
                  <c:v>53.40519045701792</c:v>
                </c:pt>
                <c:pt idx="5">
                  <c:v>53.40519045701792</c:v>
                </c:pt>
                <c:pt idx="6">
                  <c:v>53.40519045701792</c:v>
                </c:pt>
                <c:pt idx="7">
                  <c:v>53.40519045701792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MEAPCY7!$C$6:$C$13</c:f>
              <c:numCache>
                <c:ptCount val="8"/>
                <c:pt idx="2">
                  <c:v>74.2891879591122</c:v>
                </c:pt>
                <c:pt idx="3">
                  <c:v>102.39949936538227</c:v>
                </c:pt>
                <c:pt idx="4">
                  <c:v>130.50980901785283</c:v>
                </c:pt>
                <c:pt idx="5">
                  <c:v>147.57686593819582</c:v>
                </c:pt>
                <c:pt idx="6">
                  <c:v>159.6232213072555</c:v>
                </c:pt>
                <c:pt idx="7">
                  <c:v>177.69399829766942</c:v>
                </c:pt>
              </c:numCache>
            </c:numRef>
          </c:xVal>
          <c:yVal>
            <c:numRef>
              <c:f>MEAPCY7!$F$6:$F$13</c:f>
              <c:numCache>
                <c:ptCount val="8"/>
                <c:pt idx="2">
                  <c:v>2.8561943926669295</c:v>
                </c:pt>
                <c:pt idx="3">
                  <c:v>3.283249868900635</c:v>
                </c:pt>
                <c:pt idx="4">
                  <c:v>3.710305318490393</c:v>
                </c:pt>
                <c:pt idx="5">
                  <c:v>3.969590248339982</c:v>
                </c:pt>
                <c:pt idx="6">
                  <c:v>4.152600032709243</c:v>
                </c:pt>
                <c:pt idx="7">
                  <c:v>4.427133607311798</c:v>
                </c:pt>
              </c:numCache>
            </c:numRef>
          </c:yVal>
          <c:smooth val="0"/>
        </c:ser>
        <c:axId val="23210408"/>
        <c:axId val="7567081"/>
      </c:scatterChart>
      <c:valAx>
        <c:axId val="23210408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67081"/>
        <c:crosses val="autoZero"/>
        <c:crossBetween val="midCat"/>
        <c:dispUnits/>
        <c:majorUnit val="64"/>
        <c:minorUnit val="32"/>
      </c:valAx>
      <c:valAx>
        <c:axId val="756708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MEAPCY7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321040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(Cascade Blue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MECSB!$T$6:$T$11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MECSB!$U$6:$U$11</c:f>
              <c:numCache>
                <c:ptCount val="6"/>
                <c:pt idx="0">
                  <c:v>12.159505606510722</c:v>
                </c:pt>
                <c:pt idx="1">
                  <c:v>12.159505606510722</c:v>
                </c:pt>
                <c:pt idx="2">
                  <c:v>12.159505606510722</c:v>
                </c:pt>
                <c:pt idx="3">
                  <c:v>12.159505606510722</c:v>
                </c:pt>
                <c:pt idx="4">
                  <c:v>12.159505606510722</c:v>
                </c:pt>
                <c:pt idx="5">
                  <c:v>12.159505606510722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MECSB!$C$6:$C$13</c:f>
              <c:numCache>
                <c:ptCount val="8"/>
                <c:pt idx="1">
                  <c:v>79.39515189008638</c:v>
                </c:pt>
                <c:pt idx="2">
                  <c:v>103.25881248221268</c:v>
                </c:pt>
                <c:pt idx="3">
                  <c:v>130.12882405660665</c:v>
                </c:pt>
                <c:pt idx="4">
                  <c:v>164.6986899645958</c:v>
                </c:pt>
                <c:pt idx="5">
                  <c:v>183.6454748395225</c:v>
                </c:pt>
                <c:pt idx="6">
                  <c:v>215.31937481116643</c:v>
                </c:pt>
                <c:pt idx="7">
                  <c:v>236.42905977784991</c:v>
                </c:pt>
              </c:numCache>
            </c:numRef>
          </c:xVal>
          <c:yVal>
            <c:numRef>
              <c:f>MECSB!$F$6:$F$13</c:f>
              <c:numCache>
                <c:ptCount val="8"/>
                <c:pt idx="1">
                  <c:v>2.2518814822560773</c:v>
                </c:pt>
                <c:pt idx="2">
                  <c:v>2.602634261255754</c:v>
                </c:pt>
                <c:pt idx="3">
                  <c:v>2.997574978547963</c:v>
                </c:pt>
                <c:pt idx="4">
                  <c:v>3.50568966992411</c:v>
                </c:pt>
                <c:pt idx="5">
                  <c:v>3.7841732421461476</c:v>
                </c:pt>
                <c:pt idx="6">
                  <c:v>4.24972245635503</c:v>
                </c:pt>
                <c:pt idx="7">
                  <c:v>4.559996759716308</c:v>
                </c:pt>
              </c:numCache>
            </c:numRef>
          </c:yVal>
          <c:smooth val="0"/>
        </c:ser>
        <c:axId val="33188360"/>
        <c:axId val="30259785"/>
      </c:scatterChart>
      <c:valAx>
        <c:axId val="3318836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59785"/>
        <c:crosses val="autoZero"/>
        <c:crossBetween val="midCat"/>
        <c:dispUnits/>
        <c:majorUnit val="64"/>
        <c:minorUnit val="32"/>
      </c:valAx>
      <c:valAx>
        <c:axId val="3025978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MECSB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318836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(Blue Fluorescent Protein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MEBFP!$C$6:$C$13</c:f>
              <c:numCache>
                <c:ptCount val="8"/>
                <c:pt idx="0">
                  <c:v>22.415873173386423</c:v>
                </c:pt>
                <c:pt idx="1">
                  <c:v>60.54148502896439</c:v>
                </c:pt>
                <c:pt idx="2">
                  <c:v>84.76724693169001</c:v>
                </c:pt>
                <c:pt idx="3">
                  <c:v>109.63111895004049</c:v>
                </c:pt>
                <c:pt idx="4">
                  <c:v>148.04564340339283</c:v>
                </c:pt>
                <c:pt idx="5">
                  <c:v>167.30277830131396</c:v>
                </c:pt>
                <c:pt idx="6">
                  <c:v>203.10573809756463</c:v>
                </c:pt>
                <c:pt idx="7">
                  <c:v>233.72413536041844</c:v>
                </c:pt>
              </c:numCache>
            </c:numRef>
          </c:xVal>
          <c:yVal>
            <c:numRef>
              <c:f>MEBFP!$D$6:$D$13</c:f>
              <c:numCache>
                <c:ptCount val="8"/>
                <c:pt idx="1">
                  <c:v>700</c:v>
                </c:pt>
                <c:pt idx="2">
                  <c:v>1705</c:v>
                </c:pt>
                <c:pt idx="3">
                  <c:v>4262</c:v>
                </c:pt>
                <c:pt idx="4">
                  <c:v>17546</c:v>
                </c:pt>
                <c:pt idx="5">
                  <c:v>35669</c:v>
                </c:pt>
                <c:pt idx="6">
                  <c:v>133387</c:v>
                </c:pt>
                <c:pt idx="7">
                  <c:v>412089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MEBFP!$C$6:$C$13</c:f>
              <c:numCache>
                <c:ptCount val="8"/>
                <c:pt idx="0">
                  <c:v>22.415873173386423</c:v>
                </c:pt>
                <c:pt idx="1">
                  <c:v>60.54148502896439</c:v>
                </c:pt>
                <c:pt idx="2">
                  <c:v>84.76724693169001</c:v>
                </c:pt>
                <c:pt idx="3">
                  <c:v>109.63111895004049</c:v>
                </c:pt>
                <c:pt idx="4">
                  <c:v>148.04564340339283</c:v>
                </c:pt>
                <c:pt idx="5">
                  <c:v>167.30277830131396</c:v>
                </c:pt>
                <c:pt idx="6">
                  <c:v>203.10573809756463</c:v>
                </c:pt>
                <c:pt idx="7">
                  <c:v>233.72413536041844</c:v>
                </c:pt>
              </c:numCache>
            </c:numRef>
          </c:xVal>
          <c:yVal>
            <c:numRef>
              <c:f>MEBFP!$F$6:$F$13</c:f>
              <c:numCache>
                <c:ptCount val="8"/>
                <c:pt idx="1">
                  <c:v>2.8445678770637075</c:v>
                </c:pt>
                <c:pt idx="2">
                  <c:v>3.232088298104448</c:v>
                </c:pt>
                <c:pt idx="3">
                  <c:v>3.629816063775678</c:v>
                </c:pt>
                <c:pt idx="4">
                  <c:v>4.24430293729556</c:v>
                </c:pt>
                <c:pt idx="5">
                  <c:v>4.5523441478731765</c:v>
                </c:pt>
                <c:pt idx="6">
                  <c:v>5.125055879725324</c:v>
                </c:pt>
                <c:pt idx="7">
                  <c:v>5.6148342506404125</c:v>
                </c:pt>
              </c:numCache>
            </c:numRef>
          </c:yVal>
          <c:smooth val="0"/>
        </c:ser>
        <c:axId val="3902610"/>
        <c:axId val="35123491"/>
      </c:scatterChart>
      <c:valAx>
        <c:axId val="390261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123491"/>
        <c:crosses val="autoZero"/>
        <c:crossBetween val="midCat"/>
        <c:dispUnits/>
        <c:majorUnit val="64"/>
        <c:minorUnit val="32"/>
      </c:valAx>
      <c:valAx>
        <c:axId val="3512349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MEBFP Relative Values</a:t>
                </a:r>
              </a:p>
            </c:rich>
          </c:tx>
          <c:layout>
            <c:manualLayout>
              <c:xMode val="factor"/>
              <c:yMode val="factor"/>
              <c:x val="0.001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90261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(Blue Fluorescent Protein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MEBFP!$T$6:$T$11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MEBFP!$U$6:$U$11</c:f>
              <c:numCache>
                <c:ptCount val="6"/>
                <c:pt idx="0">
                  <c:v>75.18538938624181</c:v>
                </c:pt>
                <c:pt idx="1">
                  <c:v>75.18538938624181</c:v>
                </c:pt>
                <c:pt idx="2">
                  <c:v>75.18538938624181</c:v>
                </c:pt>
                <c:pt idx="3">
                  <c:v>75.18538938624181</c:v>
                </c:pt>
                <c:pt idx="4">
                  <c:v>75.18538938624181</c:v>
                </c:pt>
                <c:pt idx="5">
                  <c:v>75.18538938624181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MEBFP!$C$6:$C$13</c:f>
              <c:numCache>
                <c:ptCount val="8"/>
                <c:pt idx="0">
                  <c:v>22.415873173386423</c:v>
                </c:pt>
                <c:pt idx="1">
                  <c:v>60.54148502896439</c:v>
                </c:pt>
                <c:pt idx="2">
                  <c:v>84.76724693169001</c:v>
                </c:pt>
                <c:pt idx="3">
                  <c:v>109.63111895004049</c:v>
                </c:pt>
                <c:pt idx="4">
                  <c:v>148.04564340339283</c:v>
                </c:pt>
                <c:pt idx="5">
                  <c:v>167.30277830131396</c:v>
                </c:pt>
                <c:pt idx="6">
                  <c:v>203.10573809756463</c:v>
                </c:pt>
                <c:pt idx="7">
                  <c:v>233.72413536041844</c:v>
                </c:pt>
              </c:numCache>
            </c:numRef>
          </c:xVal>
          <c:yVal>
            <c:numRef>
              <c:f>MEBFP!$F$6:$F$13</c:f>
              <c:numCache>
                <c:ptCount val="8"/>
                <c:pt idx="1">
                  <c:v>2.8445678770637075</c:v>
                </c:pt>
                <c:pt idx="2">
                  <c:v>3.232088298104448</c:v>
                </c:pt>
                <c:pt idx="3">
                  <c:v>3.629816063775678</c:v>
                </c:pt>
                <c:pt idx="4">
                  <c:v>4.24430293729556</c:v>
                </c:pt>
                <c:pt idx="5">
                  <c:v>4.5523441478731765</c:v>
                </c:pt>
                <c:pt idx="6">
                  <c:v>5.125055879725324</c:v>
                </c:pt>
                <c:pt idx="7">
                  <c:v>5.6148342506404125</c:v>
                </c:pt>
              </c:numCache>
            </c:numRef>
          </c:yVal>
          <c:smooth val="0"/>
        </c:ser>
        <c:axId val="47675964"/>
        <c:axId val="26430493"/>
      </c:scatterChart>
      <c:valAx>
        <c:axId val="4767596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30493"/>
        <c:crosses val="autoZero"/>
        <c:crossBetween val="midCat"/>
        <c:dispUnits/>
        <c:majorUnit val="64"/>
        <c:minorUnit val="32"/>
      </c:valAx>
      <c:valAx>
        <c:axId val="2643049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MEBFP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7675964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(FITC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MEFL!$C$6:$C$13</c:f>
              <c:numCache>
                <c:ptCount val="8"/>
                <c:pt idx="0">
                  <c:v>22.415873173386423</c:v>
                </c:pt>
                <c:pt idx="1">
                  <c:v>77.13307929268126</c:v>
                </c:pt>
                <c:pt idx="2">
                  <c:v>108.17254912182487</c:v>
                </c:pt>
                <c:pt idx="3">
                  <c:v>135.42036332409953</c:v>
                </c:pt>
                <c:pt idx="4">
                  <c:v>164.1136242273453</c:v>
                </c:pt>
                <c:pt idx="5">
                  <c:v>183.30857721445415</c:v>
                </c:pt>
                <c:pt idx="6">
                  <c:v>217.48916552034595</c:v>
                </c:pt>
                <c:pt idx="7">
                  <c:v>239.8396754972396</c:v>
                </c:pt>
              </c:numCache>
            </c:numRef>
          </c:xVal>
          <c:yVal>
            <c:numRef>
              <c:f>MEFL!$D$6:$D$13</c:f>
              <c:numCache>
                <c:ptCount val="8"/>
                <c:pt idx="1">
                  <c:v>692</c:v>
                </c:pt>
                <c:pt idx="2">
                  <c:v>2192</c:v>
                </c:pt>
                <c:pt idx="3">
                  <c:v>6028</c:v>
                </c:pt>
                <c:pt idx="4">
                  <c:v>17493</c:v>
                </c:pt>
                <c:pt idx="5">
                  <c:v>35674</c:v>
                </c:pt>
                <c:pt idx="6">
                  <c:v>126907</c:v>
                </c:pt>
                <c:pt idx="7">
                  <c:v>290983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MEFL!$C$6:$C$13</c:f>
              <c:numCache>
                <c:ptCount val="8"/>
                <c:pt idx="0">
                  <c:v>22.415873173386423</c:v>
                </c:pt>
                <c:pt idx="1">
                  <c:v>77.13307929268126</c:v>
                </c:pt>
                <c:pt idx="2">
                  <c:v>108.17254912182487</c:v>
                </c:pt>
                <c:pt idx="3">
                  <c:v>135.42036332409953</c:v>
                </c:pt>
                <c:pt idx="4">
                  <c:v>164.1136242273453</c:v>
                </c:pt>
                <c:pt idx="5">
                  <c:v>183.30857721445415</c:v>
                </c:pt>
                <c:pt idx="6">
                  <c:v>217.48916552034595</c:v>
                </c:pt>
                <c:pt idx="7">
                  <c:v>239.8396754972396</c:v>
                </c:pt>
              </c:numCache>
            </c:numRef>
          </c:xVal>
          <c:yVal>
            <c:numRef>
              <c:f>MEFL!$F$6:$F$13</c:f>
              <c:numCache>
                <c:ptCount val="8"/>
                <c:pt idx="1">
                  <c:v>2.8402317863774846</c:v>
                </c:pt>
                <c:pt idx="2">
                  <c:v>3.3407509677992824</c:v>
                </c:pt>
                <c:pt idx="3">
                  <c:v>3.780128757920256</c:v>
                </c:pt>
                <c:pt idx="4">
                  <c:v>4.242814736085073</c:v>
                </c:pt>
                <c:pt idx="5">
                  <c:v>4.552338133534246</c:v>
                </c:pt>
                <c:pt idx="6">
                  <c:v>5.10350863269391</c:v>
                </c:pt>
                <c:pt idx="7">
                  <c:v>5.463916172499598</c:v>
                </c:pt>
              </c:numCache>
            </c:numRef>
          </c:yVal>
          <c:smooth val="0"/>
        </c:ser>
        <c:axId val="36547846"/>
        <c:axId val="60495159"/>
      </c:scatterChart>
      <c:valAx>
        <c:axId val="3654784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495159"/>
        <c:crosses val="autoZero"/>
        <c:crossBetween val="midCat"/>
        <c:dispUnits/>
        <c:majorUnit val="64"/>
        <c:minorUnit val="32"/>
      </c:valAx>
      <c:valAx>
        <c:axId val="6049515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0.001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654784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(FITC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MEFL!$T$6:$T$11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MEFL!$U$6:$U$11</c:f>
              <c:numCache>
                <c:ptCount val="6"/>
                <c:pt idx="0">
                  <c:v>39.485866483427884</c:v>
                </c:pt>
                <c:pt idx="1">
                  <c:v>39.485866483427884</c:v>
                </c:pt>
                <c:pt idx="2">
                  <c:v>39.485866483427884</c:v>
                </c:pt>
                <c:pt idx="3">
                  <c:v>39.485866483427884</c:v>
                </c:pt>
                <c:pt idx="4">
                  <c:v>39.485866483427884</c:v>
                </c:pt>
                <c:pt idx="5">
                  <c:v>39.485866483427884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MEFL!$C$6:$C$13</c:f>
              <c:numCache>
                <c:ptCount val="8"/>
                <c:pt idx="0">
                  <c:v>22.415873173386423</c:v>
                </c:pt>
                <c:pt idx="1">
                  <c:v>77.13307929268126</c:v>
                </c:pt>
                <c:pt idx="2">
                  <c:v>108.17254912182487</c:v>
                </c:pt>
                <c:pt idx="3">
                  <c:v>135.42036332409953</c:v>
                </c:pt>
                <c:pt idx="4">
                  <c:v>164.1136242273453</c:v>
                </c:pt>
                <c:pt idx="5">
                  <c:v>183.30857721445415</c:v>
                </c:pt>
                <c:pt idx="6">
                  <c:v>217.48916552034595</c:v>
                </c:pt>
                <c:pt idx="7">
                  <c:v>239.8396754972396</c:v>
                </c:pt>
              </c:numCache>
            </c:numRef>
          </c:xVal>
          <c:yVal>
            <c:numRef>
              <c:f>MEFL!$F$6:$F$13</c:f>
              <c:numCache>
                <c:ptCount val="8"/>
                <c:pt idx="1">
                  <c:v>2.8402317863774846</c:v>
                </c:pt>
                <c:pt idx="2">
                  <c:v>3.3407509677992824</c:v>
                </c:pt>
                <c:pt idx="3">
                  <c:v>3.780128757920256</c:v>
                </c:pt>
                <c:pt idx="4">
                  <c:v>4.242814736085073</c:v>
                </c:pt>
                <c:pt idx="5">
                  <c:v>4.552338133534246</c:v>
                </c:pt>
                <c:pt idx="6">
                  <c:v>5.10350863269391</c:v>
                </c:pt>
                <c:pt idx="7">
                  <c:v>5.463916172499598</c:v>
                </c:pt>
              </c:numCache>
            </c:numRef>
          </c:yVal>
          <c:smooth val="0"/>
        </c:ser>
        <c:axId val="7585520"/>
        <c:axId val="1160817"/>
      </c:scatterChart>
      <c:valAx>
        <c:axId val="758552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0817"/>
        <c:crosses val="autoZero"/>
        <c:crossBetween val="midCat"/>
        <c:dispUnits/>
        <c:majorUnit val="64"/>
        <c:minorUnit val="32"/>
      </c:valAx>
      <c:valAx>
        <c:axId val="116081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758552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(PE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525"/>
          <c:w val="0.8425"/>
          <c:h val="0.7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MEPE!$C$6:$C$13</c:f>
              <c:numCache>
                <c:ptCount val="8"/>
                <c:pt idx="0">
                  <c:v>12.181228682898656</c:v>
                </c:pt>
                <c:pt idx="1">
                  <c:v>77.02891359859025</c:v>
                </c:pt>
                <c:pt idx="2">
                  <c:v>111.15995914549904</c:v>
                </c:pt>
                <c:pt idx="3">
                  <c:v>139.09511148123084</c:v>
                </c:pt>
                <c:pt idx="4">
                  <c:v>165.41239451156937</c:v>
                </c:pt>
                <c:pt idx="5">
                  <c:v>184.75741698796554</c:v>
                </c:pt>
                <c:pt idx="6">
                  <c:v>219.1228506233506</c:v>
                </c:pt>
                <c:pt idx="7">
                  <c:v>245.45200083592286</c:v>
                </c:pt>
              </c:numCache>
            </c:numRef>
          </c:xVal>
          <c:yVal>
            <c:numRef>
              <c:f>MEPE!$D$6:$D$13</c:f>
              <c:numCache>
                <c:ptCount val="8"/>
                <c:pt idx="1">
                  <c:v>505</c:v>
                </c:pt>
                <c:pt idx="2">
                  <c:v>1777</c:v>
                </c:pt>
                <c:pt idx="3">
                  <c:v>4974</c:v>
                </c:pt>
                <c:pt idx="4">
                  <c:v>13118</c:v>
                </c:pt>
                <c:pt idx="5">
                  <c:v>26757</c:v>
                </c:pt>
                <c:pt idx="6">
                  <c:v>94930</c:v>
                </c:pt>
                <c:pt idx="7">
                  <c:v>250470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MEPE!$C$6:$C$13</c:f>
              <c:numCache>
                <c:ptCount val="8"/>
                <c:pt idx="0">
                  <c:v>12.181228682898656</c:v>
                </c:pt>
                <c:pt idx="1">
                  <c:v>77.02891359859025</c:v>
                </c:pt>
                <c:pt idx="2">
                  <c:v>111.15995914549904</c:v>
                </c:pt>
                <c:pt idx="3">
                  <c:v>139.09511148123084</c:v>
                </c:pt>
                <c:pt idx="4">
                  <c:v>165.41239451156937</c:v>
                </c:pt>
                <c:pt idx="5">
                  <c:v>184.75741698796554</c:v>
                </c:pt>
                <c:pt idx="6">
                  <c:v>219.1228506233506</c:v>
                </c:pt>
                <c:pt idx="7">
                  <c:v>245.45200083592286</c:v>
                </c:pt>
              </c:numCache>
            </c:numRef>
          </c:xVal>
          <c:yVal>
            <c:numRef>
              <c:f>MEPE!$F$6:$F$13</c:f>
              <c:numCache>
                <c:ptCount val="8"/>
                <c:pt idx="1">
                  <c:v>2.703382250322702</c:v>
                </c:pt>
                <c:pt idx="2">
                  <c:v>3.2496065428048695</c:v>
                </c:pt>
                <c:pt idx="3">
                  <c:v>3.6966733869481376</c:v>
                </c:pt>
                <c:pt idx="4">
                  <c:v>4.117848275468409</c:v>
                </c:pt>
                <c:pt idx="5">
                  <c:v>4.427440936516501</c:v>
                </c:pt>
                <c:pt idx="6">
                  <c:v>4.977416314432551</c:v>
                </c:pt>
                <c:pt idx="7">
                  <c:v>5.39878112222179</c:v>
                </c:pt>
              </c:numCache>
            </c:numRef>
          </c:yVal>
          <c:smooth val="0"/>
        </c:ser>
        <c:axId val="10447354"/>
        <c:axId val="26917323"/>
      </c:scatterChart>
      <c:valAx>
        <c:axId val="10447354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917323"/>
        <c:crosses val="autoZero"/>
        <c:crossBetween val="midCat"/>
        <c:dispUnits/>
        <c:majorUnit val="64"/>
        <c:minorUnit val="32"/>
      </c:valAx>
      <c:valAx>
        <c:axId val="2691732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447354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(PE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25"/>
          <c:w val="0.846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MEPE!$T$6:$T$13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MEPE!$U$6:$U$13</c:f>
              <c:numCache>
                <c:ptCount val="8"/>
                <c:pt idx="0">
                  <c:v>29.55505280011453</c:v>
                </c:pt>
                <c:pt idx="1">
                  <c:v>29.55505280011453</c:v>
                </c:pt>
                <c:pt idx="2">
                  <c:v>29.55505280011453</c:v>
                </c:pt>
                <c:pt idx="3">
                  <c:v>29.55505280011453</c:v>
                </c:pt>
                <c:pt idx="4">
                  <c:v>29.55505280011453</c:v>
                </c:pt>
                <c:pt idx="5">
                  <c:v>29.55505280011453</c:v>
                </c:pt>
                <c:pt idx="6">
                  <c:v>29.55505280011453</c:v>
                </c:pt>
                <c:pt idx="7">
                  <c:v>29.55505280011453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MEPE!$C$6:$C$13</c:f>
              <c:numCache>
                <c:ptCount val="8"/>
                <c:pt idx="0">
                  <c:v>12.181228682898656</c:v>
                </c:pt>
                <c:pt idx="1">
                  <c:v>77.02891359859025</c:v>
                </c:pt>
                <c:pt idx="2">
                  <c:v>111.15995914549904</c:v>
                </c:pt>
                <c:pt idx="3">
                  <c:v>139.09511148123084</c:v>
                </c:pt>
                <c:pt idx="4">
                  <c:v>165.41239451156937</c:v>
                </c:pt>
                <c:pt idx="5">
                  <c:v>184.75741698796554</c:v>
                </c:pt>
                <c:pt idx="6">
                  <c:v>219.1228506233506</c:v>
                </c:pt>
                <c:pt idx="7">
                  <c:v>245.45200083592286</c:v>
                </c:pt>
              </c:numCache>
            </c:numRef>
          </c:xVal>
          <c:yVal>
            <c:numRef>
              <c:f>MEPE!$F$6:$F$13</c:f>
              <c:numCache>
                <c:ptCount val="8"/>
                <c:pt idx="1">
                  <c:v>2.703382250322702</c:v>
                </c:pt>
                <c:pt idx="2">
                  <c:v>3.2496065428048695</c:v>
                </c:pt>
                <c:pt idx="3">
                  <c:v>3.6966733869481376</c:v>
                </c:pt>
                <c:pt idx="4">
                  <c:v>4.117848275468409</c:v>
                </c:pt>
                <c:pt idx="5">
                  <c:v>4.427440936516501</c:v>
                </c:pt>
                <c:pt idx="6">
                  <c:v>4.977416314432551</c:v>
                </c:pt>
                <c:pt idx="7">
                  <c:v>5.39878112222179</c:v>
                </c:pt>
              </c:numCache>
            </c:numRef>
          </c:yVal>
          <c:smooth val="0"/>
        </c:ser>
        <c:axId val="40929316"/>
        <c:axId val="32819525"/>
      </c:scatterChart>
      <c:valAx>
        <c:axId val="40929316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19525"/>
        <c:crosses val="autoZero"/>
        <c:crossBetween val="midCat"/>
        <c:dispUnits/>
        <c:majorUnit val="64"/>
        <c:minorUnit val="32"/>
      </c:valAx>
      <c:valAx>
        <c:axId val="3281952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0929316"/>
        <c:crossesAt val="256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latin typeface="Arial"/>
                <a:ea typeface="Arial"/>
                <a:cs typeface="Arial"/>
              </a:rPr>
              <a:t>(ECD Channel)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525"/>
          <c:w val="0.842"/>
          <c:h val="0.76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xVal>
            <c:numRef>
              <c:f>MEPTR!$C$7:$C$14</c:f>
              <c:numCache>
                <c:ptCount val="8"/>
                <c:pt idx="0">
                  <c:v>4.363895151754344</c:v>
                </c:pt>
                <c:pt idx="1">
                  <c:v>70.33533692167535</c:v>
                </c:pt>
                <c:pt idx="2">
                  <c:v>104.07263863266488</c:v>
                </c:pt>
                <c:pt idx="3">
                  <c:v>132.26632334724334</c:v>
                </c:pt>
                <c:pt idx="4">
                  <c:v>158.87372092513877</c:v>
                </c:pt>
                <c:pt idx="5">
                  <c:v>178.6493359510277</c:v>
                </c:pt>
                <c:pt idx="6">
                  <c:v>215.0748280454464</c:v>
                </c:pt>
                <c:pt idx="7">
                  <c:v>246.33227887319305</c:v>
                </c:pt>
              </c:numCache>
            </c:numRef>
          </c:xVal>
          <c:yVal>
            <c:numRef>
              <c:f>MEPTR!$D$7:$D$14</c:f>
              <c:numCache>
                <c:ptCount val="8"/>
                <c:pt idx="1">
                  <c:v>207</c:v>
                </c:pt>
                <c:pt idx="2">
                  <c:v>750</c:v>
                </c:pt>
                <c:pt idx="3">
                  <c:v>2198</c:v>
                </c:pt>
                <c:pt idx="4">
                  <c:v>6063</c:v>
                </c:pt>
                <c:pt idx="5">
                  <c:v>12887</c:v>
                </c:pt>
                <c:pt idx="6">
                  <c:v>51686</c:v>
                </c:pt>
                <c:pt idx="7">
                  <c:v>170219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MEPTR!$C$7:$C$14</c:f>
              <c:numCache>
                <c:ptCount val="8"/>
                <c:pt idx="0">
                  <c:v>4.363895151754344</c:v>
                </c:pt>
                <c:pt idx="1">
                  <c:v>70.33533692167535</c:v>
                </c:pt>
                <c:pt idx="2">
                  <c:v>104.07263863266488</c:v>
                </c:pt>
                <c:pt idx="3">
                  <c:v>132.26632334724334</c:v>
                </c:pt>
                <c:pt idx="4">
                  <c:v>158.87372092513877</c:v>
                </c:pt>
                <c:pt idx="5">
                  <c:v>178.6493359510277</c:v>
                </c:pt>
                <c:pt idx="6">
                  <c:v>215.0748280454464</c:v>
                </c:pt>
                <c:pt idx="7">
                  <c:v>246.33227887319305</c:v>
                </c:pt>
              </c:numCache>
            </c:numRef>
          </c:xVal>
          <c:yVal>
            <c:numRef>
              <c:f>MEPTR!$F$7:$F$14</c:f>
              <c:numCache>
                <c:ptCount val="8"/>
                <c:pt idx="1">
                  <c:v>2.3161870053713995</c:v>
                </c:pt>
                <c:pt idx="2">
                  <c:v>2.874955554006195</c:v>
                </c:pt>
                <c:pt idx="3">
                  <c:v>3.341908851682056</c:v>
                </c:pt>
                <c:pt idx="4">
                  <c:v>3.7825895277749737</c:v>
                </c:pt>
                <c:pt idx="5">
                  <c:v>4.110119921314923</c:v>
                </c:pt>
                <c:pt idx="6">
                  <c:v>4.713411184062135</c:v>
                </c:pt>
                <c:pt idx="7">
                  <c:v>5.231107607524307</c:v>
                </c:pt>
              </c:numCache>
            </c:numRef>
          </c:yVal>
          <c:smooth val="0"/>
        </c:ser>
        <c:axId val="26940270"/>
        <c:axId val="41135839"/>
      </c:scatterChart>
      <c:valAx>
        <c:axId val="26940270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135839"/>
        <c:crosses val="autoZero"/>
        <c:crossBetween val="midCat"/>
        <c:dispUnits/>
        <c:majorUnit val="64"/>
        <c:minorUnit val="32"/>
      </c:valAx>
      <c:valAx>
        <c:axId val="4113583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4027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2F3F3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8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3267075"/>
        <a:ext cx="5381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25</xdr:col>
      <xdr:colOff>0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10467975" y="3257550"/>
        <a:ext cx="54959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904875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0" y="3457575"/>
        <a:ext cx="55530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904875</xdr:colOff>
      <xdr:row>45</xdr:row>
      <xdr:rowOff>9525</xdr:rowOff>
    </xdr:to>
    <xdr:graphicFrame>
      <xdr:nvGraphicFramePr>
        <xdr:cNvPr id="2" name="Chart 7"/>
        <xdr:cNvGraphicFramePr/>
      </xdr:nvGraphicFramePr>
      <xdr:xfrm>
        <a:off x="10639425" y="3295650"/>
        <a:ext cx="55435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876300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0" y="3257550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1">
      <selection activeCell="C7" sqref="C7:C13"/>
    </sheetView>
  </sheetViews>
  <sheetFormatPr defaultColWidth="9.140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0" ht="16.5" thickBot="1">
      <c r="B1" s="77" t="s">
        <v>29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64</v>
      </c>
    </row>
    <row r="4" spans="2:16" ht="2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93</v>
      </c>
      <c r="E5" s="3" t="s">
        <v>94</v>
      </c>
      <c r="F5" s="3" t="s">
        <v>13</v>
      </c>
      <c r="G5" s="7" t="s">
        <v>10</v>
      </c>
      <c r="H5" s="4" t="s">
        <v>95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93</v>
      </c>
      <c r="V5" s="3" t="s">
        <v>94</v>
      </c>
      <c r="W5" s="3" t="s">
        <v>13</v>
      </c>
      <c r="X5" s="7" t="s">
        <v>10</v>
      </c>
      <c r="Y5" s="4" t="s">
        <v>95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3"/>
      <c r="D6" s="69"/>
      <c r="E6" s="17"/>
      <c r="F6" s="17"/>
      <c r="G6" s="44"/>
      <c r="H6" s="4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96</v>
      </c>
      <c r="S6" s="9">
        <v>1</v>
      </c>
      <c r="T6" s="82">
        <f aca="true" t="shared" si="0" ref="T6:T13">M50</f>
        <v>0</v>
      </c>
      <c r="U6" s="115">
        <f aca="true" t="shared" si="1" ref="U6:U13">O50</f>
        <v>12.159505606510722</v>
      </c>
      <c r="V6" s="17">
        <f aca="true" t="shared" si="2" ref="V6:V13">LOG10(U6)</f>
        <v>1.084915917310958</v>
      </c>
      <c r="W6" s="17" t="e">
        <f aca="true" t="shared" si="3" ref="W6:W13">Y$15*T6+Y$16</f>
        <v>#DIV/0!</v>
      </c>
      <c r="X6" s="44" t="e">
        <f aca="true" t="shared" si="4" ref="X6:X13">((ABS(W6-V6))/W6)*10</f>
        <v>#DIV/0!</v>
      </c>
      <c r="Y6" s="47" t="e">
        <f aca="true" t="shared" si="5" ref="Y6:Y13">10^W6</f>
        <v>#DIV/0!</v>
      </c>
      <c r="AA6" s="160" t="s">
        <v>65</v>
      </c>
      <c r="AB6" s="161"/>
      <c r="AC6" s="161"/>
      <c r="AD6" s="162"/>
    </row>
    <row r="7" spans="2:30" ht="15">
      <c r="B7" s="9">
        <v>2</v>
      </c>
      <c r="C7" s="123">
        <v>79.39515189008638</v>
      </c>
      <c r="D7" s="69">
        <v>179</v>
      </c>
      <c r="E7" s="17">
        <f aca="true" t="shared" si="6" ref="E7:E13">LOG10(D7)</f>
        <v>2.2528530309798933</v>
      </c>
      <c r="F7" s="17">
        <f aca="true" t="shared" si="7" ref="F7:F13">H$15*C7+H$16</f>
        <v>2.2518814822560773</v>
      </c>
      <c r="G7" s="44">
        <f aca="true" t="shared" si="8" ref="G7:G13">((ABS(F7-E7))/F7)*10</f>
        <v>0.00431438657616491</v>
      </c>
      <c r="H7" s="47">
        <f aca="true" t="shared" si="9" ref="H7:H13">10^F7</f>
        <v>178.60001139285524</v>
      </c>
      <c r="J7" s="56" t="s">
        <v>27</v>
      </c>
      <c r="K7" s="57"/>
      <c r="L7" s="25"/>
      <c r="M7" s="81"/>
      <c r="N7" s="123"/>
      <c r="O7" s="27">
        <f aca="true" t="shared" si="10" ref="O7:O18">H$15*N7+H$16</f>
        <v>1.084915917310958</v>
      </c>
      <c r="P7" s="71">
        <f aca="true" t="shared" si="11" ref="P7:P18">10^O7</f>
        <v>12.159505606510722</v>
      </c>
      <c r="S7" s="9">
        <v>2</v>
      </c>
      <c r="T7" s="82">
        <f t="shared" si="0"/>
        <v>0</v>
      </c>
      <c r="U7" s="115">
        <f t="shared" si="1"/>
        <v>12.159505606510722</v>
      </c>
      <c r="V7" s="17">
        <f t="shared" si="2"/>
        <v>1.084915917310958</v>
      </c>
      <c r="W7" s="17" t="e">
        <f t="shared" si="3"/>
        <v>#DIV/0!</v>
      </c>
      <c r="X7" s="44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96</v>
      </c>
    </row>
    <row r="8" spans="2:30" ht="13.5" thickBot="1">
      <c r="B8" s="9">
        <v>3</v>
      </c>
      <c r="C8" s="123">
        <v>103.25881248221268</v>
      </c>
      <c r="D8" s="69">
        <v>400</v>
      </c>
      <c r="E8" s="17">
        <f t="shared" si="6"/>
        <v>2.6020599913279625</v>
      </c>
      <c r="F8" s="17">
        <f t="shared" si="7"/>
        <v>2.602634261255754</v>
      </c>
      <c r="G8" s="44">
        <f t="shared" si="8"/>
        <v>0.0022064949207056274</v>
      </c>
      <c r="H8" s="47">
        <f t="shared" si="9"/>
        <v>400.5292720025234</v>
      </c>
      <c r="J8" s="58" t="s">
        <v>20</v>
      </c>
      <c r="K8" s="59" t="s">
        <v>21</v>
      </c>
      <c r="L8" s="25"/>
      <c r="M8" s="81"/>
      <c r="N8" s="123"/>
      <c r="O8" s="27">
        <f t="shared" si="10"/>
        <v>1.084915917310958</v>
      </c>
      <c r="P8" s="71">
        <f t="shared" si="11"/>
        <v>12.159505606510722</v>
      </c>
      <c r="S8" s="9">
        <v>3</v>
      </c>
      <c r="T8" s="82">
        <f t="shared" si="0"/>
        <v>0</v>
      </c>
      <c r="U8" s="115">
        <f t="shared" si="1"/>
        <v>12.159505606510722</v>
      </c>
      <c r="V8" s="17">
        <f t="shared" si="2"/>
        <v>1.084915917310958</v>
      </c>
      <c r="W8" s="17" t="e">
        <f t="shared" si="3"/>
        <v>#DIV/0!</v>
      </c>
      <c r="X8" s="44" t="e">
        <f t="shared" si="4"/>
        <v>#DIV/0!</v>
      </c>
      <c r="Y8" s="47" t="e">
        <f t="shared" si="5"/>
        <v>#DIV/0!</v>
      </c>
      <c r="AA8" s="117"/>
      <c r="AB8" s="67"/>
      <c r="AC8" s="118" t="e">
        <f aca="true" t="shared" si="12" ref="AC8:AC19">Y$15*AB8+Y$16</f>
        <v>#DIV/0!</v>
      </c>
      <c r="AD8" s="71" t="e">
        <f aca="true" t="shared" si="13" ref="AD8:AD19">10^AC8</f>
        <v>#DIV/0!</v>
      </c>
    </row>
    <row r="9" spans="2:30" ht="12.75">
      <c r="B9" s="9">
        <v>4</v>
      </c>
      <c r="C9" s="123">
        <v>130.12882405660665</v>
      </c>
      <c r="D9" s="69">
        <v>993</v>
      </c>
      <c r="E9" s="17">
        <f t="shared" si="6"/>
        <v>2.996949248495381</v>
      </c>
      <c r="F9" s="17">
        <f t="shared" si="7"/>
        <v>2.997574978547963</v>
      </c>
      <c r="G9" s="44">
        <f t="shared" si="8"/>
        <v>0.002087454215690461</v>
      </c>
      <c r="H9" s="47">
        <f t="shared" si="9"/>
        <v>994.431742291574</v>
      </c>
      <c r="J9" s="67"/>
      <c r="K9" s="1">
        <f aca="true" t="shared" si="14" ref="K9:K16">J9/4</f>
        <v>0</v>
      </c>
      <c r="L9" s="25"/>
      <c r="M9" s="81"/>
      <c r="N9" s="123"/>
      <c r="O9" s="27">
        <f t="shared" si="10"/>
        <v>1.084915917310958</v>
      </c>
      <c r="P9" s="71">
        <f t="shared" si="11"/>
        <v>12.159505606510722</v>
      </c>
      <c r="S9" s="9">
        <v>4</v>
      </c>
      <c r="T9" s="82">
        <f t="shared" si="0"/>
        <v>0</v>
      </c>
      <c r="U9" s="115">
        <f t="shared" si="1"/>
        <v>12.159505606510722</v>
      </c>
      <c r="V9" s="17">
        <f t="shared" si="2"/>
        <v>1.084915917310958</v>
      </c>
      <c r="W9" s="17" t="e">
        <f t="shared" si="3"/>
        <v>#DIV/0!</v>
      </c>
      <c r="X9" s="44" t="e">
        <f t="shared" si="4"/>
        <v>#DIV/0!</v>
      </c>
      <c r="Y9" s="47" t="e">
        <f t="shared" si="5"/>
        <v>#DIV/0!</v>
      </c>
      <c r="AA9" s="117"/>
      <c r="AB9" s="67"/>
      <c r="AC9" s="118" t="e">
        <f t="shared" si="12"/>
        <v>#DIV/0!</v>
      </c>
      <c r="AD9" s="71" t="e">
        <f t="shared" si="13"/>
        <v>#DIV/0!</v>
      </c>
    </row>
    <row r="10" spans="2:30" ht="12.75">
      <c r="B10" s="9">
        <v>5</v>
      </c>
      <c r="C10" s="123">
        <v>164.6986899645958</v>
      </c>
      <c r="D10" s="69">
        <v>3203</v>
      </c>
      <c r="E10" s="17">
        <f t="shared" si="6"/>
        <v>3.5055569386638217</v>
      </c>
      <c r="F10" s="17">
        <f t="shared" si="7"/>
        <v>3.50568966992411</v>
      </c>
      <c r="G10" s="44">
        <f t="shared" si="8"/>
        <v>0.0003786166854038588</v>
      </c>
      <c r="H10" s="47">
        <f t="shared" si="9"/>
        <v>3203.979066549265</v>
      </c>
      <c r="J10" s="67"/>
      <c r="K10" s="1">
        <f t="shared" si="14"/>
        <v>0</v>
      </c>
      <c r="L10" s="25"/>
      <c r="M10" s="81"/>
      <c r="N10" s="123"/>
      <c r="O10" s="27">
        <f t="shared" si="10"/>
        <v>1.084915917310958</v>
      </c>
      <c r="P10" s="71">
        <f t="shared" si="11"/>
        <v>12.159505606510722</v>
      </c>
      <c r="S10" s="9">
        <v>5</v>
      </c>
      <c r="T10" s="82">
        <f t="shared" si="0"/>
        <v>0</v>
      </c>
      <c r="U10" s="115">
        <f t="shared" si="1"/>
        <v>12.159505606510722</v>
      </c>
      <c r="V10" s="17">
        <f t="shared" si="2"/>
        <v>1.084915917310958</v>
      </c>
      <c r="W10" s="17" t="e">
        <f t="shared" si="3"/>
        <v>#DIV/0!</v>
      </c>
      <c r="X10" s="44" t="e">
        <f t="shared" si="4"/>
        <v>#DIV/0!</v>
      </c>
      <c r="Y10" s="47" t="e">
        <f t="shared" si="5"/>
        <v>#DIV/0!</v>
      </c>
      <c r="AA10" s="117"/>
      <c r="AB10" s="67"/>
      <c r="AC10" s="118" t="e">
        <f t="shared" si="12"/>
        <v>#DIV/0!</v>
      </c>
      <c r="AD10" s="71" t="e">
        <f t="shared" si="13"/>
        <v>#DIV/0!</v>
      </c>
    </row>
    <row r="11" spans="2:30" ht="12.75">
      <c r="B11" s="9">
        <v>6</v>
      </c>
      <c r="C11" s="123">
        <v>183.6454748395225</v>
      </c>
      <c r="D11" s="69">
        <v>6083</v>
      </c>
      <c r="E11" s="17">
        <f t="shared" si="6"/>
        <v>3.7841178164629232</v>
      </c>
      <c r="F11" s="17">
        <f t="shared" si="7"/>
        <v>3.7841732421461476</v>
      </c>
      <c r="G11" s="44">
        <f t="shared" si="8"/>
        <v>0.00014646708720166788</v>
      </c>
      <c r="H11" s="47">
        <f t="shared" si="9"/>
        <v>6083.776376307418</v>
      </c>
      <c r="J11" s="67"/>
      <c r="K11" s="1">
        <f t="shared" si="14"/>
        <v>0</v>
      </c>
      <c r="L11" s="25"/>
      <c r="M11" s="81"/>
      <c r="N11" s="123"/>
      <c r="O11" s="27">
        <f t="shared" si="10"/>
        <v>1.084915917310958</v>
      </c>
      <c r="P11" s="71">
        <f t="shared" si="11"/>
        <v>12.159505606510722</v>
      </c>
      <c r="S11" s="9">
        <v>6</v>
      </c>
      <c r="T11" s="82">
        <f t="shared" si="0"/>
        <v>0</v>
      </c>
      <c r="U11" s="115">
        <f t="shared" si="1"/>
        <v>12.159505606510722</v>
      </c>
      <c r="V11" s="17">
        <f t="shared" si="2"/>
        <v>1.084915917310958</v>
      </c>
      <c r="W11" s="17" t="e">
        <f t="shared" si="3"/>
        <v>#DIV/0!</v>
      </c>
      <c r="X11" s="44" t="e">
        <f t="shared" si="4"/>
        <v>#DIV/0!</v>
      </c>
      <c r="Y11" s="47" t="e">
        <f t="shared" si="5"/>
        <v>#DIV/0!</v>
      </c>
      <c r="AA11" s="117"/>
      <c r="AB11" s="67"/>
      <c r="AC11" s="118" t="e">
        <f t="shared" si="12"/>
        <v>#DIV/0!</v>
      </c>
      <c r="AD11" s="71" t="e">
        <f t="shared" si="13"/>
        <v>#DIV/0!</v>
      </c>
    </row>
    <row r="12" spans="2:30" ht="12.75">
      <c r="B12" s="9">
        <v>7</v>
      </c>
      <c r="C12" s="123">
        <v>215.31937481116643</v>
      </c>
      <c r="D12" s="69">
        <v>17777</v>
      </c>
      <c r="E12" s="17">
        <f t="shared" si="6"/>
        <v>4.249858472417371</v>
      </c>
      <c r="F12" s="17">
        <f t="shared" si="7"/>
        <v>4.24972245635503</v>
      </c>
      <c r="G12" s="44">
        <f t="shared" si="8"/>
        <v>0.00032005869497868595</v>
      </c>
      <c r="H12" s="47">
        <f t="shared" si="9"/>
        <v>17771.43331876833</v>
      </c>
      <c r="J12" s="67"/>
      <c r="K12" s="1">
        <f t="shared" si="14"/>
        <v>0</v>
      </c>
      <c r="L12" s="25"/>
      <c r="M12" s="81"/>
      <c r="N12" s="123"/>
      <c r="O12" s="27">
        <f t="shared" si="10"/>
        <v>1.084915917310958</v>
      </c>
      <c r="P12" s="71">
        <f t="shared" si="11"/>
        <v>12.159505606510722</v>
      </c>
      <c r="S12" s="9">
        <v>7</v>
      </c>
      <c r="T12" s="82">
        <f t="shared" si="0"/>
        <v>0</v>
      </c>
      <c r="U12" s="115">
        <f t="shared" si="1"/>
        <v>12.159505606510722</v>
      </c>
      <c r="V12" s="17">
        <f t="shared" si="2"/>
        <v>1.084915917310958</v>
      </c>
      <c r="W12" s="17" t="e">
        <f t="shared" si="3"/>
        <v>#DIV/0!</v>
      </c>
      <c r="X12" s="44" t="e">
        <f t="shared" si="4"/>
        <v>#DIV/0!</v>
      </c>
      <c r="Y12" s="47" t="e">
        <f t="shared" si="5"/>
        <v>#DIV/0!</v>
      </c>
      <c r="AA12" s="117"/>
      <c r="AB12" s="67"/>
      <c r="AC12" s="118" t="e">
        <f t="shared" si="12"/>
        <v>#DIV/0!</v>
      </c>
      <c r="AD12" s="71" t="e">
        <f t="shared" si="13"/>
        <v>#DIV/0!</v>
      </c>
    </row>
    <row r="13" spans="2:30" ht="13.5" thickBot="1">
      <c r="B13" s="9">
        <v>8</v>
      </c>
      <c r="C13" s="123">
        <v>236.42905977784991</v>
      </c>
      <c r="D13" s="133">
        <v>36331</v>
      </c>
      <c r="E13" s="17">
        <f t="shared" si="6"/>
        <v>4.560277351854042</v>
      </c>
      <c r="F13" s="17">
        <f t="shared" si="7"/>
        <v>4.559996759716308</v>
      </c>
      <c r="G13" s="44">
        <f t="shared" si="8"/>
        <v>0.0006153340726319189</v>
      </c>
      <c r="H13" s="47">
        <f t="shared" si="9"/>
        <v>36307.53458443379</v>
      </c>
      <c r="J13" s="67"/>
      <c r="K13" s="1">
        <f t="shared" si="14"/>
        <v>0</v>
      </c>
      <c r="L13" s="25"/>
      <c r="M13" s="81"/>
      <c r="N13" s="123"/>
      <c r="O13" s="27">
        <f t="shared" si="10"/>
        <v>1.084915917310958</v>
      </c>
      <c r="P13" s="71">
        <f t="shared" si="11"/>
        <v>12.159505606510722</v>
      </c>
      <c r="S13" s="9">
        <v>8</v>
      </c>
      <c r="T13" s="82">
        <f t="shared" si="0"/>
        <v>0</v>
      </c>
      <c r="U13" s="115">
        <f t="shared" si="1"/>
        <v>12.159505606510722</v>
      </c>
      <c r="V13" s="17">
        <f t="shared" si="2"/>
        <v>1.084915917310958</v>
      </c>
      <c r="W13" s="17" t="e">
        <f t="shared" si="3"/>
        <v>#DIV/0!</v>
      </c>
      <c r="X13" s="44" t="e">
        <f t="shared" si="4"/>
        <v>#DIV/0!</v>
      </c>
      <c r="Y13" s="47" t="e">
        <f t="shared" si="5"/>
        <v>#DIV/0!</v>
      </c>
      <c r="AA13" s="117"/>
      <c r="AB13" s="67"/>
      <c r="AC13" s="118" t="e">
        <f t="shared" si="12"/>
        <v>#DIV/0!</v>
      </c>
      <c r="AD13" s="71" t="e">
        <f t="shared" si="13"/>
        <v>#DIV/0!</v>
      </c>
    </row>
    <row r="14" spans="5:30" ht="13.5" thickBot="1">
      <c r="E14" s="170" t="s">
        <v>54</v>
      </c>
      <c r="F14" s="171"/>
      <c r="G14" s="100">
        <f>AVERAGE(G7:G13)</f>
        <v>0.0014384017503967328</v>
      </c>
      <c r="I14" s="24"/>
      <c r="J14" s="67"/>
      <c r="K14" s="1">
        <f t="shared" si="14"/>
        <v>0</v>
      </c>
      <c r="L14" s="25"/>
      <c r="M14" s="81"/>
      <c r="N14" s="67"/>
      <c r="O14" s="27">
        <f t="shared" si="10"/>
        <v>1.084915917310958</v>
      </c>
      <c r="P14" s="71">
        <f t="shared" si="11"/>
        <v>12.159505606510722</v>
      </c>
      <c r="V14" s="170" t="s">
        <v>54</v>
      </c>
      <c r="W14" s="171"/>
      <c r="X14" s="100" t="e">
        <f>AVERAGE(X6:X11)</f>
        <v>#DIV/0!</v>
      </c>
      <c r="AA14" s="117"/>
      <c r="AB14" s="67"/>
      <c r="AC14" s="118" t="e">
        <f t="shared" si="12"/>
        <v>#DIV/0!</v>
      </c>
      <c r="AD14" s="71" t="e">
        <f t="shared" si="13"/>
        <v>#DIV/0!</v>
      </c>
    </row>
    <row r="15" spans="7:30" ht="12.75">
      <c r="G15" s="92" t="s">
        <v>30</v>
      </c>
      <c r="H15" s="93">
        <f>SLOPE(E7:E13,C7:C13)</f>
        <v>0.014698196768496034</v>
      </c>
      <c r="I15" s="24"/>
      <c r="J15" s="67"/>
      <c r="K15" s="1">
        <f t="shared" si="14"/>
        <v>0</v>
      </c>
      <c r="L15" s="25"/>
      <c r="M15" s="81"/>
      <c r="N15" s="67"/>
      <c r="O15" s="27">
        <f t="shared" si="10"/>
        <v>1.084915917310958</v>
      </c>
      <c r="P15" s="71">
        <f t="shared" si="11"/>
        <v>12.159505606510722</v>
      </c>
      <c r="X15" s="92" t="s">
        <v>30</v>
      </c>
      <c r="Y15" s="93" t="e">
        <f>SLOPE(V7:V11,T7:T11)</f>
        <v>#DIV/0!</v>
      </c>
      <c r="AA15" s="117"/>
      <c r="AB15" s="67"/>
      <c r="AC15" s="118" t="e">
        <f t="shared" si="12"/>
        <v>#DIV/0!</v>
      </c>
      <c r="AD15" s="71" t="e">
        <f t="shared" si="13"/>
        <v>#DIV/0!</v>
      </c>
    </row>
    <row r="16" spans="7:30" ht="12.75">
      <c r="G16" s="94" t="s">
        <v>31</v>
      </c>
      <c r="H16" s="95">
        <f>INTERCEPT(E7:E13,C7:C13)</f>
        <v>1.084915917310958</v>
      </c>
      <c r="I16" s="24"/>
      <c r="J16" s="67"/>
      <c r="K16" s="1">
        <f t="shared" si="14"/>
        <v>0</v>
      </c>
      <c r="L16" s="25"/>
      <c r="M16" s="81"/>
      <c r="N16" s="67"/>
      <c r="O16" s="27">
        <f t="shared" si="10"/>
        <v>1.084915917310958</v>
      </c>
      <c r="P16" s="71">
        <f t="shared" si="11"/>
        <v>12.159505606510722</v>
      </c>
      <c r="X16" s="94" t="s">
        <v>31</v>
      </c>
      <c r="Y16" s="95" t="e">
        <f>INTERCEPT(V7:V11,T7:T11)</f>
        <v>#DIV/0!</v>
      </c>
      <c r="AA16" s="117"/>
      <c r="AB16" s="67"/>
      <c r="AC16" s="118" t="e">
        <f t="shared" si="12"/>
        <v>#DIV/0!</v>
      </c>
      <c r="AD16" s="71" t="e">
        <f t="shared" si="13"/>
        <v>#DIV/0!</v>
      </c>
    </row>
    <row r="17" spans="7:30" ht="13.5" thickBot="1">
      <c r="G17" s="96" t="s">
        <v>32</v>
      </c>
      <c r="H17" s="97">
        <f>RSQ(E7:E13,C7:C13)</f>
        <v>0.9999995890415059</v>
      </c>
      <c r="L17" s="25"/>
      <c r="M17" s="81"/>
      <c r="N17" s="67"/>
      <c r="O17" s="27">
        <f t="shared" si="10"/>
        <v>1.084915917310958</v>
      </c>
      <c r="P17" s="71">
        <f t="shared" si="11"/>
        <v>12.159505606510722</v>
      </c>
      <c r="X17" s="96" t="s">
        <v>32</v>
      </c>
      <c r="Y17" s="97" t="e">
        <f>RSQ(V7:V11,T7:T11)</f>
        <v>#DIV/0!</v>
      </c>
      <c r="AA17" s="117"/>
      <c r="AB17" s="67"/>
      <c r="AC17" s="118" t="e">
        <f t="shared" si="12"/>
        <v>#DIV/0!</v>
      </c>
      <c r="AD17" s="71" t="e">
        <f t="shared" si="13"/>
        <v>#DIV/0!</v>
      </c>
    </row>
    <row r="18" spans="12:30" ht="13.5" thickBot="1">
      <c r="L18" s="25"/>
      <c r="M18" s="81"/>
      <c r="N18" s="67"/>
      <c r="O18" s="27">
        <f t="shared" si="10"/>
        <v>1.084915917310958</v>
      </c>
      <c r="P18" s="71">
        <f t="shared" si="11"/>
        <v>12.159505606510722</v>
      </c>
      <c r="AA18" s="117"/>
      <c r="AB18" s="67"/>
      <c r="AC18" s="118" t="e">
        <f t="shared" si="12"/>
        <v>#DIV/0!</v>
      </c>
      <c r="AD18" s="71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7"/>
      <c r="AC19" s="118" t="e">
        <f t="shared" si="12"/>
        <v>#DIV/0!</v>
      </c>
      <c r="AD19" s="71" t="e">
        <f t="shared" si="13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8"/>
      <c r="K24" s="70" t="e">
        <f aca="true" t="shared" si="15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7"/>
      <c r="K25" s="70" t="e">
        <f t="shared" si="15"/>
        <v>#NUM!</v>
      </c>
      <c r="L25" s="25"/>
      <c r="M25" s="48" t="s">
        <v>43</v>
      </c>
      <c r="N25" s="49"/>
      <c r="O25" s="25"/>
    </row>
    <row r="26" spans="10:15" ht="12.75">
      <c r="J26" s="67"/>
      <c r="K26" s="70" t="e">
        <f t="shared" si="15"/>
        <v>#NUM!</v>
      </c>
      <c r="L26" s="25"/>
      <c r="M26" s="76" t="s">
        <v>48</v>
      </c>
      <c r="N26" s="49"/>
      <c r="O26" s="25"/>
    </row>
    <row r="27" spans="10:15" ht="12.75">
      <c r="J27" s="67"/>
      <c r="K27" s="70" t="e">
        <f t="shared" si="15"/>
        <v>#NUM!</v>
      </c>
      <c r="L27" s="25"/>
      <c r="M27" s="50" t="s">
        <v>49</v>
      </c>
      <c r="N27" s="51"/>
      <c r="O27" s="25"/>
    </row>
    <row r="28" spans="10:15" ht="12.75">
      <c r="J28" s="67"/>
      <c r="K28" s="70" t="e">
        <f t="shared" si="15"/>
        <v>#NUM!</v>
      </c>
      <c r="L28" s="25"/>
      <c r="O28" s="25"/>
    </row>
    <row r="29" spans="10:15" ht="12.75">
      <c r="J29" s="67"/>
      <c r="K29" s="70" t="e">
        <f t="shared" si="15"/>
        <v>#NUM!</v>
      </c>
      <c r="L29" s="25"/>
      <c r="O29" s="25"/>
    </row>
    <row r="30" spans="10:15" ht="12.75">
      <c r="J30" s="67"/>
      <c r="K30" s="70" t="e">
        <f t="shared" si="15"/>
        <v>#NUM!</v>
      </c>
      <c r="L30" s="25"/>
      <c r="O30" s="25"/>
    </row>
    <row r="31" spans="10:15" ht="12.75">
      <c r="J31" s="67"/>
      <c r="K31" s="70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75" t="s">
        <v>61</v>
      </c>
      <c r="N34" s="176"/>
      <c r="O34" s="176"/>
      <c r="P34" s="178"/>
    </row>
    <row r="35" spans="10:16" ht="15">
      <c r="J35" s="54" t="s">
        <v>42</v>
      </c>
      <c r="K35" s="66"/>
      <c r="L35" s="25"/>
      <c r="M35" s="163" t="s">
        <v>57</v>
      </c>
      <c r="N35" s="158"/>
      <c r="O35" s="158"/>
      <c r="P35" s="172"/>
    </row>
    <row r="36" spans="10:16" ht="15">
      <c r="J36" s="56" t="s">
        <v>39</v>
      </c>
      <c r="K36" s="57"/>
      <c r="L36" s="25"/>
      <c r="M36" s="164" t="s">
        <v>97</v>
      </c>
      <c r="N36" s="165"/>
      <c r="O36" s="165"/>
      <c r="P36" s="173"/>
    </row>
    <row r="37" spans="10:16" ht="15.75" thickBot="1">
      <c r="J37" s="56" t="s">
        <v>27</v>
      </c>
      <c r="K37" s="57"/>
      <c r="L37" s="25"/>
      <c r="M37" s="164" t="s">
        <v>59</v>
      </c>
      <c r="N37" s="174"/>
      <c r="O37" s="174"/>
      <c r="P37" s="173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96</v>
      </c>
      <c r="P38" s="104" t="s">
        <v>98</v>
      </c>
    </row>
    <row r="39" spans="10:16" ht="12.75">
      <c r="J39" s="68">
        <v>17.4</v>
      </c>
      <c r="K39" s="70">
        <f aca="true" t="shared" si="16" ref="K39:K46">LOG10(J39)*(64)</f>
        <v>79.39515189008638</v>
      </c>
      <c r="L39" s="25"/>
      <c r="M39" s="68">
        <f>N7</f>
        <v>0</v>
      </c>
      <c r="N39" s="70">
        <f>10^(4*(M39/256))</f>
        <v>1</v>
      </c>
      <c r="O39" s="70">
        <f>P7</f>
        <v>12.159505606510722</v>
      </c>
      <c r="P39" s="119">
        <f>O39/N39</f>
        <v>12.159505606510722</v>
      </c>
    </row>
    <row r="40" spans="10:16" ht="12.75">
      <c r="J40" s="67">
        <v>41.06</v>
      </c>
      <c r="K40" s="70">
        <f t="shared" si="16"/>
        <v>103.25881248221268</v>
      </c>
      <c r="L40" s="25"/>
      <c r="M40" s="68">
        <f>N8</f>
        <v>0</v>
      </c>
      <c r="N40" s="70">
        <f>10^(4*(M40/256))</f>
        <v>1</v>
      </c>
      <c r="O40" s="70">
        <f>P8</f>
        <v>12.159505606510722</v>
      </c>
      <c r="P40" s="119">
        <f>O40/N40</f>
        <v>12.159505606510722</v>
      </c>
    </row>
    <row r="41" spans="10:16" ht="12.75">
      <c r="J41" s="67">
        <v>107.96</v>
      </c>
      <c r="K41" s="70">
        <f t="shared" si="16"/>
        <v>130.12882405660665</v>
      </c>
      <c r="L41" s="25"/>
      <c r="M41" s="68">
        <f>N9</f>
        <v>0</v>
      </c>
      <c r="N41" s="70">
        <f>10^(4*(M41/256))</f>
        <v>1</v>
      </c>
      <c r="O41" s="70">
        <f>P9</f>
        <v>12.159505606510722</v>
      </c>
      <c r="P41" s="119">
        <f>O41/N41</f>
        <v>12.159505606510722</v>
      </c>
    </row>
    <row r="42" spans="10:16" ht="12.75">
      <c r="J42" s="67">
        <v>374.47</v>
      </c>
      <c r="K42" s="70">
        <f t="shared" si="16"/>
        <v>164.6986899645958</v>
      </c>
      <c r="L42" s="25"/>
      <c r="M42" s="68">
        <f>N10</f>
        <v>0</v>
      </c>
      <c r="N42" s="70">
        <f>10^(4*(M42/256))</f>
        <v>1</v>
      </c>
      <c r="O42" s="70">
        <f>P10</f>
        <v>12.159505606510722</v>
      </c>
      <c r="P42" s="119">
        <f>O42/N42</f>
        <v>12.159505606510722</v>
      </c>
    </row>
    <row r="43" spans="10:16" ht="12.75">
      <c r="J43" s="67">
        <v>740.39</v>
      </c>
      <c r="K43" s="70">
        <f t="shared" si="16"/>
        <v>183.6454748395225</v>
      </c>
      <c r="L43" s="25"/>
      <c r="M43" s="68">
        <f>N11</f>
        <v>0</v>
      </c>
      <c r="N43" s="70">
        <f>10^(4*(M43/256))</f>
        <v>1</v>
      </c>
      <c r="O43" s="70">
        <f>P11</f>
        <v>12.159505606510722</v>
      </c>
      <c r="P43" s="119">
        <f>O43/N43</f>
        <v>12.159505606510722</v>
      </c>
    </row>
    <row r="44" spans="10:12" ht="13.5" thickBot="1">
      <c r="J44" s="67">
        <v>2314.01</v>
      </c>
      <c r="K44" s="70">
        <f t="shared" si="16"/>
        <v>215.31937481116643</v>
      </c>
      <c r="L44" s="25"/>
    </row>
    <row r="45" spans="10:15" ht="13.5" thickBot="1">
      <c r="J45" s="67">
        <v>4945.43</v>
      </c>
      <c r="K45" s="70">
        <f t="shared" si="16"/>
        <v>236.42905977784991</v>
      </c>
      <c r="L45" s="25"/>
      <c r="M45" s="175" t="s">
        <v>84</v>
      </c>
      <c r="N45" s="176"/>
      <c r="O45" s="177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/>
      <c r="K46" s="70" t="e">
        <f t="shared" si="16"/>
        <v>#NUM!</v>
      </c>
      <c r="M46" s="163" t="s">
        <v>99</v>
      </c>
      <c r="N46" s="158"/>
      <c r="O46" s="159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64" t="s">
        <v>81</v>
      </c>
      <c r="N47" s="165"/>
      <c r="O47" s="166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67"/>
      <c r="N48" s="168"/>
      <c r="O48" s="169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100</v>
      </c>
      <c r="P49" s="108"/>
    </row>
    <row r="50" spans="1:16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20"/>
      <c r="N50" s="70">
        <f aca="true" t="shared" si="17" ref="N50:N57">10^(4*(M50/256))</f>
        <v>1</v>
      </c>
      <c r="O50" s="46">
        <f>P39*N50</f>
        <v>12.159505606510722</v>
      </c>
      <c r="P50" s="108"/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21"/>
      <c r="N51" s="70">
        <f t="shared" si="17"/>
        <v>1</v>
      </c>
      <c r="O51" s="47">
        <f>P39*N51</f>
        <v>12.159505606510722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21"/>
      <c r="N52" s="70">
        <f t="shared" si="17"/>
        <v>1</v>
      </c>
      <c r="O52" s="47">
        <f>P39*N52</f>
        <v>12.159505606510722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7"/>
        <v>1</v>
      </c>
      <c r="O53" s="47">
        <f>P39*N53</f>
        <v>12.159505606510722</v>
      </c>
    </row>
    <row r="54" spans="10:15" ht="12.75">
      <c r="J54" s="68"/>
      <c r="K54" s="70" t="e">
        <f aca="true" t="shared" si="18" ref="K54:K61">LOG10(J54)*(256/LOG10(262144))</f>
        <v>#NUM!</v>
      </c>
      <c r="M54" s="121"/>
      <c r="N54" s="70">
        <f t="shared" si="17"/>
        <v>1</v>
      </c>
      <c r="O54" s="47">
        <f>P39*N54</f>
        <v>12.159505606510722</v>
      </c>
    </row>
    <row r="55" spans="10:15" ht="12.75">
      <c r="J55" s="67"/>
      <c r="K55" s="70" t="e">
        <f t="shared" si="18"/>
        <v>#NUM!</v>
      </c>
      <c r="M55" s="121"/>
      <c r="N55" s="70">
        <f t="shared" si="17"/>
        <v>1</v>
      </c>
      <c r="O55" s="47">
        <f>P39*N55</f>
        <v>12.159505606510722</v>
      </c>
    </row>
    <row r="56" spans="10:15" ht="12.75">
      <c r="J56" s="67"/>
      <c r="K56" s="70" t="e">
        <f t="shared" si="18"/>
        <v>#NUM!</v>
      </c>
      <c r="M56" s="121"/>
      <c r="N56" s="70">
        <f t="shared" si="17"/>
        <v>1</v>
      </c>
      <c r="O56" s="47">
        <f>P40*N56</f>
        <v>12.159505606510722</v>
      </c>
    </row>
    <row r="57" spans="10:15" ht="12.75">
      <c r="J57" s="67"/>
      <c r="K57" s="70" t="e">
        <f t="shared" si="18"/>
        <v>#NUM!</v>
      </c>
      <c r="M57" s="121"/>
      <c r="N57" s="70">
        <f t="shared" si="17"/>
        <v>1</v>
      </c>
      <c r="O57" s="47">
        <f>P41*N57</f>
        <v>12.159505606510722</v>
      </c>
    </row>
    <row r="58" spans="10:11" ht="12.75">
      <c r="J58" s="67"/>
      <c r="K58" s="70" t="e">
        <f t="shared" si="18"/>
        <v>#NUM!</v>
      </c>
    </row>
    <row r="59" spans="10:11" ht="12.75">
      <c r="J59" s="67"/>
      <c r="K59" s="70" t="e">
        <f t="shared" si="18"/>
        <v>#NUM!</v>
      </c>
    </row>
    <row r="60" spans="10:11" ht="12.75">
      <c r="J60" s="67"/>
      <c r="K60" s="70" t="e">
        <f t="shared" si="18"/>
        <v>#NUM!</v>
      </c>
    </row>
    <row r="61" spans="10:11" ht="12.75">
      <c r="J61" s="67"/>
      <c r="K61" s="70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4:F14"/>
    <mergeCell ref="M4:P4"/>
    <mergeCell ref="M5:P5"/>
    <mergeCell ref="M34:P34"/>
    <mergeCell ref="M48:O48"/>
    <mergeCell ref="V14:W14"/>
    <mergeCell ref="M35:P35"/>
    <mergeCell ref="M36:P36"/>
    <mergeCell ref="M37:P37"/>
    <mergeCell ref="M45:O45"/>
    <mergeCell ref="AA5:AD5"/>
    <mergeCell ref="AA6:AD6"/>
    <mergeCell ref="M46:O46"/>
    <mergeCell ref="M47:O47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1">
      <selection activeCell="D16" sqref="D16"/>
    </sheetView>
  </sheetViews>
  <sheetFormatPr defaultColWidth="9.140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0" ht="16.5" thickBot="1">
      <c r="B1" s="77" t="s">
        <v>29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64</v>
      </c>
    </row>
    <row r="4" spans="2:16" ht="2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101</v>
      </c>
      <c r="E5" s="150" t="s">
        <v>102</v>
      </c>
      <c r="F5" s="3" t="s">
        <v>13</v>
      </c>
      <c r="G5" s="7" t="s">
        <v>10</v>
      </c>
      <c r="H5" s="151" t="s">
        <v>103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101</v>
      </c>
      <c r="V5" s="150" t="s">
        <v>102</v>
      </c>
      <c r="W5" s="3" t="s">
        <v>13</v>
      </c>
      <c r="X5" s="7" t="s">
        <v>10</v>
      </c>
      <c r="Y5" s="151" t="s">
        <v>103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3">
        <v>22.415873173386423</v>
      </c>
      <c r="D6" s="69"/>
      <c r="E6" s="17"/>
      <c r="F6" s="17"/>
      <c r="G6" s="44"/>
      <c r="H6" s="4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104</v>
      </c>
      <c r="S6" s="9">
        <v>1</v>
      </c>
      <c r="T6" s="82">
        <f aca="true" t="shared" si="0" ref="T6:T13">M50</f>
        <v>0</v>
      </c>
      <c r="U6" s="115">
        <f aca="true" t="shared" si="1" ref="U6:U13">O50</f>
        <v>75.18538938624181</v>
      </c>
      <c r="V6" s="17">
        <f aca="true" t="shared" si="2" ref="V6:V13">LOG10(U6)</f>
        <v>1.876133453285425</v>
      </c>
      <c r="W6" s="17" t="e">
        <f aca="true" t="shared" si="3" ref="W6:W13">Y$15*T6+Y$16</f>
        <v>#DIV/0!</v>
      </c>
      <c r="X6" s="44" t="e">
        <f aca="true" t="shared" si="4" ref="X6:X13">((ABS(W6-V6))/W6)*10</f>
        <v>#DIV/0!</v>
      </c>
      <c r="Y6" s="47" t="e">
        <f aca="true" t="shared" si="5" ref="Y6:Y13">10^W6</f>
        <v>#DIV/0!</v>
      </c>
      <c r="AA6" s="160" t="s">
        <v>65</v>
      </c>
      <c r="AB6" s="161"/>
      <c r="AC6" s="161"/>
      <c r="AD6" s="162"/>
    </row>
    <row r="7" spans="2:30" ht="15">
      <c r="B7" s="9">
        <v>2</v>
      </c>
      <c r="C7" s="123">
        <v>60.54148502896439</v>
      </c>
      <c r="D7" s="69">
        <v>700</v>
      </c>
      <c r="E7" s="17">
        <f aca="true" t="shared" si="6" ref="E7:E13">LOG10(D7)</f>
        <v>2.845098040014257</v>
      </c>
      <c r="F7" s="17">
        <f aca="true" t="shared" si="7" ref="F7:F13">H$15*C7+H$16</f>
        <v>2.8445678770637075</v>
      </c>
      <c r="G7" s="44">
        <f aca="true" t="shared" si="8" ref="G7:G13">((ABS(F7-E7))/F7)*10</f>
        <v>0.0018637732459268154</v>
      </c>
      <c r="H7" s="47">
        <f aca="true" t="shared" si="9" ref="H7:H13">10^F7</f>
        <v>699.1459996497596</v>
      </c>
      <c r="J7" s="56" t="s">
        <v>27</v>
      </c>
      <c r="K7" s="57"/>
      <c r="L7" s="25"/>
      <c r="M7" s="81"/>
      <c r="N7" s="123"/>
      <c r="O7" s="27">
        <f aca="true" t="shared" si="10" ref="O7:O18">H$15*N7+H$16</f>
        <v>1.876133453285425</v>
      </c>
      <c r="P7" s="71">
        <f aca="true" t="shared" si="11" ref="P7:P18">10^O7</f>
        <v>75.18538938624181</v>
      </c>
      <c r="S7" s="9">
        <v>2</v>
      </c>
      <c r="T7" s="82">
        <f t="shared" si="0"/>
        <v>0</v>
      </c>
      <c r="U7" s="115">
        <f t="shared" si="1"/>
        <v>75.18538938624181</v>
      </c>
      <c r="V7" s="17">
        <f t="shared" si="2"/>
        <v>1.876133453285425</v>
      </c>
      <c r="W7" s="17" t="e">
        <f t="shared" si="3"/>
        <v>#DIV/0!</v>
      </c>
      <c r="X7" s="44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104</v>
      </c>
    </row>
    <row r="8" spans="2:30" ht="13.5" thickBot="1">
      <c r="B8" s="9">
        <v>3</v>
      </c>
      <c r="C8" s="123">
        <v>84.76724693169001</v>
      </c>
      <c r="D8" s="69">
        <v>1705</v>
      </c>
      <c r="E8" s="17">
        <f t="shared" si="6"/>
        <v>3.2317243833285163</v>
      </c>
      <c r="F8" s="17">
        <f t="shared" si="7"/>
        <v>3.232088298104448</v>
      </c>
      <c r="G8" s="44">
        <f t="shared" si="8"/>
        <v>0.0011259431747115026</v>
      </c>
      <c r="H8" s="47">
        <f t="shared" si="9"/>
        <v>1706.4292945298807</v>
      </c>
      <c r="J8" s="58" t="s">
        <v>20</v>
      </c>
      <c r="K8" s="59" t="s">
        <v>21</v>
      </c>
      <c r="L8" s="25"/>
      <c r="M8" s="81"/>
      <c r="N8" s="123"/>
      <c r="O8" s="27">
        <f t="shared" si="10"/>
        <v>1.876133453285425</v>
      </c>
      <c r="P8" s="71">
        <f t="shared" si="11"/>
        <v>75.18538938624181</v>
      </c>
      <c r="S8" s="9">
        <v>3</v>
      </c>
      <c r="T8" s="82">
        <f t="shared" si="0"/>
        <v>0</v>
      </c>
      <c r="U8" s="115">
        <f t="shared" si="1"/>
        <v>75.18538938624181</v>
      </c>
      <c r="V8" s="17">
        <f t="shared" si="2"/>
        <v>1.876133453285425</v>
      </c>
      <c r="W8" s="17" t="e">
        <f t="shared" si="3"/>
        <v>#DIV/0!</v>
      </c>
      <c r="X8" s="44" t="e">
        <f t="shared" si="4"/>
        <v>#DIV/0!</v>
      </c>
      <c r="Y8" s="47" t="e">
        <f t="shared" si="5"/>
        <v>#DIV/0!</v>
      </c>
      <c r="AA8" s="117"/>
      <c r="AB8" s="67"/>
      <c r="AC8" s="118" t="e">
        <f aca="true" t="shared" si="12" ref="AC8:AC19">Y$15*AB8+Y$16</f>
        <v>#DIV/0!</v>
      </c>
      <c r="AD8" s="71" t="e">
        <f aca="true" t="shared" si="13" ref="AD8:AD19">10^AC8</f>
        <v>#DIV/0!</v>
      </c>
    </row>
    <row r="9" spans="2:30" ht="12.75">
      <c r="B9" s="9">
        <v>4</v>
      </c>
      <c r="C9" s="123">
        <v>109.63111895004049</v>
      </c>
      <c r="D9" s="69">
        <v>4262</v>
      </c>
      <c r="E9" s="17">
        <f t="shared" si="6"/>
        <v>3.629613445378183</v>
      </c>
      <c r="F9" s="17">
        <f t="shared" si="7"/>
        <v>3.629816063775678</v>
      </c>
      <c r="G9" s="44">
        <f t="shared" si="8"/>
        <v>0.0005582056884834051</v>
      </c>
      <c r="H9" s="47">
        <f t="shared" si="9"/>
        <v>4263.988883402004</v>
      </c>
      <c r="J9" s="67"/>
      <c r="K9" s="1">
        <f aca="true" t="shared" si="14" ref="K9:K16">J9/4</f>
        <v>0</v>
      </c>
      <c r="L9" s="25"/>
      <c r="M9" s="81"/>
      <c r="N9" s="123"/>
      <c r="O9" s="27">
        <f t="shared" si="10"/>
        <v>1.876133453285425</v>
      </c>
      <c r="P9" s="71">
        <f t="shared" si="11"/>
        <v>75.18538938624181</v>
      </c>
      <c r="S9" s="9">
        <v>4</v>
      </c>
      <c r="T9" s="82">
        <f t="shared" si="0"/>
        <v>0</v>
      </c>
      <c r="U9" s="115">
        <f t="shared" si="1"/>
        <v>75.18538938624181</v>
      </c>
      <c r="V9" s="17">
        <f t="shared" si="2"/>
        <v>1.876133453285425</v>
      </c>
      <c r="W9" s="17" t="e">
        <f t="shared" si="3"/>
        <v>#DIV/0!</v>
      </c>
      <c r="X9" s="44" t="e">
        <f t="shared" si="4"/>
        <v>#DIV/0!</v>
      </c>
      <c r="Y9" s="47" t="e">
        <f t="shared" si="5"/>
        <v>#DIV/0!</v>
      </c>
      <c r="AA9" s="117"/>
      <c r="AB9" s="67"/>
      <c r="AC9" s="118" t="e">
        <f t="shared" si="12"/>
        <v>#DIV/0!</v>
      </c>
      <c r="AD9" s="71" t="e">
        <f t="shared" si="13"/>
        <v>#DIV/0!</v>
      </c>
    </row>
    <row r="10" spans="2:30" ht="12.75">
      <c r="B10" s="9">
        <v>5</v>
      </c>
      <c r="C10" s="123">
        <v>148.04564340339283</v>
      </c>
      <c r="D10" s="69">
        <v>17546</v>
      </c>
      <c r="E10" s="17">
        <f t="shared" si="6"/>
        <v>4.244178125022544</v>
      </c>
      <c r="F10" s="17">
        <f t="shared" si="7"/>
        <v>4.24430293729556</v>
      </c>
      <c r="G10" s="44">
        <f t="shared" si="8"/>
        <v>0.00029407013321027995</v>
      </c>
      <c r="H10" s="47">
        <f t="shared" si="9"/>
        <v>17551.043285030013</v>
      </c>
      <c r="J10" s="67"/>
      <c r="K10" s="1">
        <f t="shared" si="14"/>
        <v>0</v>
      </c>
      <c r="L10" s="25"/>
      <c r="M10" s="81"/>
      <c r="N10" s="123"/>
      <c r="O10" s="27">
        <f t="shared" si="10"/>
        <v>1.876133453285425</v>
      </c>
      <c r="P10" s="71">
        <f t="shared" si="11"/>
        <v>75.18538938624181</v>
      </c>
      <c r="S10" s="9">
        <v>5</v>
      </c>
      <c r="T10" s="82">
        <f t="shared" si="0"/>
        <v>0</v>
      </c>
      <c r="U10" s="115">
        <f t="shared" si="1"/>
        <v>75.18538938624181</v>
      </c>
      <c r="V10" s="17">
        <f t="shared" si="2"/>
        <v>1.876133453285425</v>
      </c>
      <c r="W10" s="17" t="e">
        <f t="shared" si="3"/>
        <v>#DIV/0!</v>
      </c>
      <c r="X10" s="44" t="e">
        <f t="shared" si="4"/>
        <v>#DIV/0!</v>
      </c>
      <c r="Y10" s="47" t="e">
        <f t="shared" si="5"/>
        <v>#DIV/0!</v>
      </c>
      <c r="AA10" s="117"/>
      <c r="AB10" s="67"/>
      <c r="AC10" s="118" t="e">
        <f t="shared" si="12"/>
        <v>#DIV/0!</v>
      </c>
      <c r="AD10" s="71" t="e">
        <f t="shared" si="13"/>
        <v>#DIV/0!</v>
      </c>
    </row>
    <row r="11" spans="2:30" ht="12.75">
      <c r="B11" s="9">
        <v>6</v>
      </c>
      <c r="C11" s="123">
        <v>167.30277830131396</v>
      </c>
      <c r="D11" s="69">
        <v>35669</v>
      </c>
      <c r="E11" s="17">
        <f t="shared" si="6"/>
        <v>4.552290933824766</v>
      </c>
      <c r="F11" s="17">
        <f t="shared" si="7"/>
        <v>4.5523441478731765</v>
      </c>
      <c r="G11" s="44">
        <f t="shared" si="8"/>
        <v>0.00011689372921261165</v>
      </c>
      <c r="H11" s="47">
        <f t="shared" si="9"/>
        <v>35673.37078586788</v>
      </c>
      <c r="J11" s="67"/>
      <c r="K11" s="1">
        <f t="shared" si="14"/>
        <v>0</v>
      </c>
      <c r="L11" s="25"/>
      <c r="M11" s="81"/>
      <c r="N11" s="123"/>
      <c r="O11" s="27">
        <f t="shared" si="10"/>
        <v>1.876133453285425</v>
      </c>
      <c r="P11" s="71">
        <f t="shared" si="11"/>
        <v>75.18538938624181</v>
      </c>
      <c r="S11" s="9">
        <v>6</v>
      </c>
      <c r="T11" s="82">
        <f t="shared" si="0"/>
        <v>0</v>
      </c>
      <c r="U11" s="115">
        <f t="shared" si="1"/>
        <v>75.18538938624181</v>
      </c>
      <c r="V11" s="17">
        <f t="shared" si="2"/>
        <v>1.876133453285425</v>
      </c>
      <c r="W11" s="17" t="e">
        <f t="shared" si="3"/>
        <v>#DIV/0!</v>
      </c>
      <c r="X11" s="44" t="e">
        <f t="shared" si="4"/>
        <v>#DIV/0!</v>
      </c>
      <c r="Y11" s="47" t="e">
        <f t="shared" si="5"/>
        <v>#DIV/0!</v>
      </c>
      <c r="AA11" s="117"/>
      <c r="AB11" s="67"/>
      <c r="AC11" s="118" t="e">
        <f t="shared" si="12"/>
        <v>#DIV/0!</v>
      </c>
      <c r="AD11" s="71" t="e">
        <f t="shared" si="13"/>
        <v>#DIV/0!</v>
      </c>
    </row>
    <row r="12" spans="2:30" ht="12.75">
      <c r="B12" s="9">
        <v>7</v>
      </c>
      <c r="C12" s="123">
        <v>203.10573809756463</v>
      </c>
      <c r="D12" s="69">
        <v>133387</v>
      </c>
      <c r="E12" s="17">
        <f t="shared" si="6"/>
        <v>5.1251135049674925</v>
      </c>
      <c r="F12" s="17">
        <f t="shared" si="7"/>
        <v>5.125055879725324</v>
      </c>
      <c r="G12" s="44">
        <f t="shared" si="8"/>
        <v>0.0001124382709585674</v>
      </c>
      <c r="H12" s="47">
        <f t="shared" si="9"/>
        <v>133369.30245012726</v>
      </c>
      <c r="J12" s="67"/>
      <c r="K12" s="1">
        <f t="shared" si="14"/>
        <v>0</v>
      </c>
      <c r="L12" s="25"/>
      <c r="M12" s="81"/>
      <c r="N12" s="123"/>
      <c r="O12" s="27">
        <f t="shared" si="10"/>
        <v>1.876133453285425</v>
      </c>
      <c r="P12" s="71">
        <f t="shared" si="11"/>
        <v>75.18538938624181</v>
      </c>
      <c r="S12" s="9">
        <v>7</v>
      </c>
      <c r="T12" s="82">
        <f t="shared" si="0"/>
        <v>0</v>
      </c>
      <c r="U12" s="115">
        <f t="shared" si="1"/>
        <v>75.18538938624181</v>
      </c>
      <c r="V12" s="17">
        <f t="shared" si="2"/>
        <v>1.876133453285425</v>
      </c>
      <c r="W12" s="17" t="e">
        <f t="shared" si="3"/>
        <v>#DIV/0!</v>
      </c>
      <c r="X12" s="44" t="e">
        <f t="shared" si="4"/>
        <v>#DIV/0!</v>
      </c>
      <c r="Y12" s="47" t="e">
        <f t="shared" si="5"/>
        <v>#DIV/0!</v>
      </c>
      <c r="AA12" s="117"/>
      <c r="AB12" s="67"/>
      <c r="AC12" s="118" t="e">
        <f t="shared" si="12"/>
        <v>#DIV/0!</v>
      </c>
      <c r="AD12" s="71" t="e">
        <f t="shared" si="13"/>
        <v>#DIV/0!</v>
      </c>
    </row>
    <row r="13" spans="2:30" ht="13.5" thickBot="1">
      <c r="B13" s="9">
        <v>8</v>
      </c>
      <c r="C13" s="123">
        <v>233.72413536041844</v>
      </c>
      <c r="D13" s="133">
        <v>412089</v>
      </c>
      <c r="E13" s="17">
        <f t="shared" si="6"/>
        <v>5.614991021942544</v>
      </c>
      <c r="F13" s="17">
        <f t="shared" si="7"/>
        <v>5.6148342506404125</v>
      </c>
      <c r="G13" s="44">
        <f t="shared" si="8"/>
        <v>0.00027920913625049037</v>
      </c>
      <c r="H13" s="47">
        <f t="shared" si="9"/>
        <v>411940.27126197773</v>
      </c>
      <c r="J13" s="67"/>
      <c r="K13" s="1">
        <f t="shared" si="14"/>
        <v>0</v>
      </c>
      <c r="L13" s="25"/>
      <c r="M13" s="81"/>
      <c r="N13" s="123"/>
      <c r="O13" s="27">
        <f t="shared" si="10"/>
        <v>1.876133453285425</v>
      </c>
      <c r="P13" s="71">
        <f t="shared" si="11"/>
        <v>75.18538938624181</v>
      </c>
      <c r="S13" s="9">
        <v>8</v>
      </c>
      <c r="T13" s="82">
        <f t="shared" si="0"/>
        <v>0</v>
      </c>
      <c r="U13" s="115">
        <f t="shared" si="1"/>
        <v>75.18538938624181</v>
      </c>
      <c r="V13" s="17">
        <f t="shared" si="2"/>
        <v>1.876133453285425</v>
      </c>
      <c r="W13" s="17" t="e">
        <f t="shared" si="3"/>
        <v>#DIV/0!</v>
      </c>
      <c r="X13" s="44" t="e">
        <f t="shared" si="4"/>
        <v>#DIV/0!</v>
      </c>
      <c r="Y13" s="47" t="e">
        <f t="shared" si="5"/>
        <v>#DIV/0!</v>
      </c>
      <c r="AA13" s="117"/>
      <c r="AB13" s="67"/>
      <c r="AC13" s="118" t="e">
        <f t="shared" si="12"/>
        <v>#DIV/0!</v>
      </c>
      <c r="AD13" s="71" t="e">
        <f t="shared" si="13"/>
        <v>#DIV/0!</v>
      </c>
    </row>
    <row r="14" spans="5:30" ht="13.5" thickBot="1">
      <c r="E14" s="170" t="s">
        <v>54</v>
      </c>
      <c r="F14" s="171"/>
      <c r="G14" s="100">
        <f>AVERAGE(G7:G13)</f>
        <v>0.0006215047683933818</v>
      </c>
      <c r="I14" s="24"/>
      <c r="J14" s="67"/>
      <c r="K14" s="1">
        <f t="shared" si="14"/>
        <v>0</v>
      </c>
      <c r="L14" s="25"/>
      <c r="M14" s="81"/>
      <c r="N14" s="67"/>
      <c r="O14" s="27">
        <f t="shared" si="10"/>
        <v>1.876133453285425</v>
      </c>
      <c r="P14" s="71">
        <f t="shared" si="11"/>
        <v>75.18538938624181</v>
      </c>
      <c r="V14" s="170" t="s">
        <v>54</v>
      </c>
      <c r="W14" s="171"/>
      <c r="X14" s="100" t="e">
        <f>AVERAGE(X6:X11)</f>
        <v>#DIV/0!</v>
      </c>
      <c r="AA14" s="117"/>
      <c r="AB14" s="67"/>
      <c r="AC14" s="118" t="e">
        <f t="shared" si="12"/>
        <v>#DIV/0!</v>
      </c>
      <c r="AD14" s="71" t="e">
        <f t="shared" si="13"/>
        <v>#DIV/0!</v>
      </c>
    </row>
    <row r="15" spans="7:30" ht="12.75">
      <c r="G15" s="92" t="s">
        <v>30</v>
      </c>
      <c r="H15" s="93">
        <f>SLOPE(E7:E13,C7:C13)</f>
        <v>0.01599621190849485</v>
      </c>
      <c r="I15" s="24"/>
      <c r="J15" s="67"/>
      <c r="K15" s="1">
        <f t="shared" si="14"/>
        <v>0</v>
      </c>
      <c r="L15" s="25"/>
      <c r="M15" s="81"/>
      <c r="N15" s="67"/>
      <c r="O15" s="27">
        <f t="shared" si="10"/>
        <v>1.876133453285425</v>
      </c>
      <c r="P15" s="71">
        <f t="shared" si="11"/>
        <v>75.18538938624181</v>
      </c>
      <c r="X15" s="92" t="s">
        <v>30</v>
      </c>
      <c r="Y15" s="93" t="e">
        <f>SLOPE(V7:V11,T7:T11)</f>
        <v>#DIV/0!</v>
      </c>
      <c r="AA15" s="117"/>
      <c r="AB15" s="67"/>
      <c r="AC15" s="118" t="e">
        <f t="shared" si="12"/>
        <v>#DIV/0!</v>
      </c>
      <c r="AD15" s="71" t="e">
        <f t="shared" si="13"/>
        <v>#DIV/0!</v>
      </c>
    </row>
    <row r="16" spans="7:30" ht="12.75">
      <c r="G16" s="94" t="s">
        <v>31</v>
      </c>
      <c r="H16" s="95">
        <f>INTERCEPT(E7:E13,C7:C13)</f>
        <v>1.876133453285425</v>
      </c>
      <c r="I16" s="24"/>
      <c r="J16" s="67"/>
      <c r="K16" s="1">
        <f t="shared" si="14"/>
        <v>0</v>
      </c>
      <c r="L16" s="25"/>
      <c r="M16" s="81"/>
      <c r="N16" s="67"/>
      <c r="O16" s="27">
        <f t="shared" si="10"/>
        <v>1.876133453285425</v>
      </c>
      <c r="P16" s="71">
        <f t="shared" si="11"/>
        <v>75.18538938624181</v>
      </c>
      <c r="X16" s="94" t="s">
        <v>31</v>
      </c>
      <c r="Y16" s="95" t="e">
        <f>INTERCEPT(V7:V11,T7:T11)</f>
        <v>#DIV/0!</v>
      </c>
      <c r="AA16" s="117"/>
      <c r="AB16" s="67"/>
      <c r="AC16" s="118" t="e">
        <f t="shared" si="12"/>
        <v>#DIV/0!</v>
      </c>
      <c r="AD16" s="71" t="e">
        <f t="shared" si="13"/>
        <v>#DIV/0!</v>
      </c>
    </row>
    <row r="17" spans="7:30" ht="13.5" thickBot="1">
      <c r="G17" s="96" t="s">
        <v>32</v>
      </c>
      <c r="H17" s="97">
        <f>RSQ(E7:E13,C7:C13)</f>
        <v>0.9999999176098774</v>
      </c>
      <c r="L17" s="25"/>
      <c r="M17" s="81"/>
      <c r="N17" s="67"/>
      <c r="O17" s="27">
        <f t="shared" si="10"/>
        <v>1.876133453285425</v>
      </c>
      <c r="P17" s="71">
        <f t="shared" si="11"/>
        <v>75.18538938624181</v>
      </c>
      <c r="X17" s="96" t="s">
        <v>32</v>
      </c>
      <c r="Y17" s="97" t="e">
        <f>RSQ(V7:V11,T7:T11)</f>
        <v>#DIV/0!</v>
      </c>
      <c r="AA17" s="117"/>
      <c r="AB17" s="67"/>
      <c r="AC17" s="118" t="e">
        <f t="shared" si="12"/>
        <v>#DIV/0!</v>
      </c>
      <c r="AD17" s="71" t="e">
        <f t="shared" si="13"/>
        <v>#DIV/0!</v>
      </c>
    </row>
    <row r="18" spans="12:30" ht="13.5" thickBot="1">
      <c r="L18" s="25"/>
      <c r="M18" s="81"/>
      <c r="N18" s="67"/>
      <c r="O18" s="27">
        <f t="shared" si="10"/>
        <v>1.876133453285425</v>
      </c>
      <c r="P18" s="71">
        <f t="shared" si="11"/>
        <v>75.18538938624181</v>
      </c>
      <c r="AA18" s="117"/>
      <c r="AB18" s="67"/>
      <c r="AC18" s="118" t="e">
        <f t="shared" si="12"/>
        <v>#DIV/0!</v>
      </c>
      <c r="AD18" s="71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7"/>
      <c r="AC19" s="118" t="e">
        <f t="shared" si="12"/>
        <v>#DIV/0!</v>
      </c>
      <c r="AD19" s="71" t="e">
        <f t="shared" si="13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8"/>
      <c r="K24" s="70" t="e">
        <f aca="true" t="shared" si="15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7"/>
      <c r="K25" s="70" t="e">
        <f t="shared" si="15"/>
        <v>#NUM!</v>
      </c>
      <c r="L25" s="25"/>
      <c r="M25" s="48" t="s">
        <v>43</v>
      </c>
      <c r="N25" s="49"/>
      <c r="O25" s="25"/>
    </row>
    <row r="26" spans="10:15" ht="12.75">
      <c r="J26" s="67"/>
      <c r="K26" s="70" t="e">
        <f t="shared" si="15"/>
        <v>#NUM!</v>
      </c>
      <c r="L26" s="25"/>
      <c r="M26" s="76" t="s">
        <v>48</v>
      </c>
      <c r="N26" s="49"/>
      <c r="O26" s="25"/>
    </row>
    <row r="27" spans="10:15" ht="12.75">
      <c r="J27" s="67"/>
      <c r="K27" s="70" t="e">
        <f t="shared" si="15"/>
        <v>#NUM!</v>
      </c>
      <c r="L27" s="25"/>
      <c r="M27" s="50" t="s">
        <v>49</v>
      </c>
      <c r="N27" s="51"/>
      <c r="O27" s="25"/>
    </row>
    <row r="28" spans="10:15" ht="12.75">
      <c r="J28" s="67"/>
      <c r="K28" s="70" t="e">
        <f t="shared" si="15"/>
        <v>#NUM!</v>
      </c>
      <c r="L28" s="25"/>
      <c r="O28" s="25"/>
    </row>
    <row r="29" spans="10:15" ht="12.75">
      <c r="J29" s="67"/>
      <c r="K29" s="70" t="e">
        <f t="shared" si="15"/>
        <v>#NUM!</v>
      </c>
      <c r="L29" s="25"/>
      <c r="O29" s="25"/>
    </row>
    <row r="30" spans="10:15" ht="12.75">
      <c r="J30" s="67"/>
      <c r="K30" s="70" t="e">
        <f t="shared" si="15"/>
        <v>#NUM!</v>
      </c>
      <c r="L30" s="25"/>
      <c r="O30" s="25"/>
    </row>
    <row r="31" spans="10:15" ht="12.75">
      <c r="J31" s="67"/>
      <c r="K31" s="70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75" t="s">
        <v>61</v>
      </c>
      <c r="N34" s="176"/>
      <c r="O34" s="176"/>
      <c r="P34" s="178"/>
    </row>
    <row r="35" spans="10:16" ht="15">
      <c r="J35" s="54" t="s">
        <v>42</v>
      </c>
      <c r="K35" s="66"/>
      <c r="L35" s="25"/>
      <c r="M35" s="163" t="s">
        <v>57</v>
      </c>
      <c r="N35" s="158"/>
      <c r="O35" s="158"/>
      <c r="P35" s="172"/>
    </row>
    <row r="36" spans="10:16" ht="15">
      <c r="J36" s="56" t="s">
        <v>39</v>
      </c>
      <c r="K36" s="57"/>
      <c r="L36" s="25"/>
      <c r="M36" s="164" t="s">
        <v>105</v>
      </c>
      <c r="N36" s="165"/>
      <c r="O36" s="165"/>
      <c r="P36" s="173"/>
    </row>
    <row r="37" spans="10:16" ht="15.75" thickBot="1">
      <c r="J37" s="56" t="s">
        <v>27</v>
      </c>
      <c r="K37" s="57"/>
      <c r="L37" s="25"/>
      <c r="M37" s="164" t="s">
        <v>59</v>
      </c>
      <c r="N37" s="174"/>
      <c r="O37" s="174"/>
      <c r="P37" s="173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104</v>
      </c>
      <c r="P38" s="104" t="s">
        <v>106</v>
      </c>
    </row>
    <row r="39" spans="10:16" ht="12.75">
      <c r="J39" s="68">
        <v>8.83</v>
      </c>
      <c r="K39" s="70">
        <f aca="true" t="shared" si="16" ref="K39:K46">LOG10(J39)*(64)</f>
        <v>60.54148502896439</v>
      </c>
      <c r="L39" s="25"/>
      <c r="M39" s="68">
        <f>N7</f>
        <v>0</v>
      </c>
      <c r="N39" s="70">
        <f>10^(4*(M39/256))</f>
        <v>1</v>
      </c>
      <c r="O39" s="70">
        <f>P7</f>
        <v>75.18538938624181</v>
      </c>
      <c r="P39" s="119">
        <f>O39/N39</f>
        <v>75.18538938624181</v>
      </c>
    </row>
    <row r="40" spans="10:16" ht="12.75">
      <c r="J40" s="67">
        <v>21.11</v>
      </c>
      <c r="K40" s="70">
        <f t="shared" si="16"/>
        <v>84.76724693169001</v>
      </c>
      <c r="L40" s="25"/>
      <c r="M40" s="68">
        <f>N8</f>
        <v>0</v>
      </c>
      <c r="N40" s="70">
        <f>10^(4*(M40/256))</f>
        <v>1</v>
      </c>
      <c r="O40" s="70">
        <f>P8</f>
        <v>75.18538938624181</v>
      </c>
      <c r="P40" s="119">
        <f>O40/N40</f>
        <v>75.18538938624181</v>
      </c>
    </row>
    <row r="41" spans="10:16" ht="12.75">
      <c r="J41" s="67">
        <v>51.64</v>
      </c>
      <c r="K41" s="70">
        <f t="shared" si="16"/>
        <v>109.63111895004049</v>
      </c>
      <c r="L41" s="25"/>
      <c r="M41" s="68">
        <f>N9</f>
        <v>0</v>
      </c>
      <c r="N41" s="70">
        <f>10^(4*(M41/256))</f>
        <v>1</v>
      </c>
      <c r="O41" s="70">
        <f>P9</f>
        <v>75.18538938624181</v>
      </c>
      <c r="P41" s="119">
        <f>O41/N41</f>
        <v>75.18538938624181</v>
      </c>
    </row>
    <row r="42" spans="10:16" ht="12.75">
      <c r="J42" s="67">
        <v>205.69</v>
      </c>
      <c r="K42" s="70">
        <f t="shared" si="16"/>
        <v>148.04564340339283</v>
      </c>
      <c r="L42" s="25"/>
      <c r="M42" s="68">
        <f>N10</f>
        <v>0</v>
      </c>
      <c r="N42" s="70">
        <f>10^(4*(M42/256))</f>
        <v>1</v>
      </c>
      <c r="O42" s="70">
        <f>P10</f>
        <v>75.18538938624181</v>
      </c>
      <c r="P42" s="119">
        <f>O42/N42</f>
        <v>75.18538938624181</v>
      </c>
    </row>
    <row r="43" spans="10:16" ht="12.75">
      <c r="J43" s="67">
        <v>411.25</v>
      </c>
      <c r="K43" s="70">
        <f t="shared" si="16"/>
        <v>167.30277830131396</v>
      </c>
      <c r="L43" s="25"/>
      <c r="M43" s="68">
        <f>N11</f>
        <v>0</v>
      </c>
      <c r="N43" s="70">
        <f>10^(4*(M43/256))</f>
        <v>1</v>
      </c>
      <c r="O43" s="70">
        <f>P11</f>
        <v>75.18538938624181</v>
      </c>
      <c r="P43" s="119">
        <f>O43/N43</f>
        <v>75.18538938624181</v>
      </c>
    </row>
    <row r="44" spans="10:12" ht="13.5" thickBot="1">
      <c r="J44" s="67">
        <v>1491.17</v>
      </c>
      <c r="K44" s="70">
        <f t="shared" si="16"/>
        <v>203.10573809756463</v>
      </c>
      <c r="L44" s="25"/>
    </row>
    <row r="45" spans="10:15" ht="13.5" thickBot="1">
      <c r="J45" s="67">
        <v>4486.83</v>
      </c>
      <c r="K45" s="70">
        <f t="shared" si="16"/>
        <v>233.72413536041844</v>
      </c>
      <c r="L45" s="25"/>
      <c r="M45" s="175" t="s">
        <v>84</v>
      </c>
      <c r="N45" s="176"/>
      <c r="O45" s="177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/>
      <c r="K46" s="70" t="e">
        <f t="shared" si="16"/>
        <v>#NUM!</v>
      </c>
      <c r="M46" s="163" t="s">
        <v>107</v>
      </c>
      <c r="N46" s="158"/>
      <c r="O46" s="159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64" t="s">
        <v>81</v>
      </c>
      <c r="N47" s="165"/>
      <c r="O47" s="166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67"/>
      <c r="N48" s="168"/>
      <c r="O48" s="169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108</v>
      </c>
      <c r="P49" s="108"/>
    </row>
    <row r="50" spans="1:16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20"/>
      <c r="N50" s="70">
        <f aca="true" t="shared" si="17" ref="N50:N57">10^(4*(M50/256))</f>
        <v>1</v>
      </c>
      <c r="O50" s="46">
        <f>P39*N50</f>
        <v>75.18538938624181</v>
      </c>
      <c r="P50" s="108"/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21"/>
      <c r="N51" s="70">
        <f t="shared" si="17"/>
        <v>1</v>
      </c>
      <c r="O51" s="47">
        <f>P39*N51</f>
        <v>75.18538938624181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21"/>
      <c r="N52" s="70">
        <f t="shared" si="17"/>
        <v>1</v>
      </c>
      <c r="O52" s="47">
        <f>P39*N52</f>
        <v>75.18538938624181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7"/>
        <v>1</v>
      </c>
      <c r="O53" s="47">
        <f>P39*N53</f>
        <v>75.18538938624181</v>
      </c>
    </row>
    <row r="54" spans="10:15" ht="12.75">
      <c r="J54" s="68"/>
      <c r="K54" s="70" t="e">
        <f aca="true" t="shared" si="18" ref="K54:K61">LOG10(J54)*(256/LOG10(262144))</f>
        <v>#NUM!</v>
      </c>
      <c r="M54" s="121"/>
      <c r="N54" s="70">
        <f t="shared" si="17"/>
        <v>1</v>
      </c>
      <c r="O54" s="47">
        <f>P39*N54</f>
        <v>75.18538938624181</v>
      </c>
    </row>
    <row r="55" spans="10:15" ht="12.75">
      <c r="J55" s="67"/>
      <c r="K55" s="70" t="e">
        <f t="shared" si="18"/>
        <v>#NUM!</v>
      </c>
      <c r="M55" s="121"/>
      <c r="N55" s="70">
        <f t="shared" si="17"/>
        <v>1</v>
      </c>
      <c r="O55" s="47">
        <f>P39*N55</f>
        <v>75.18538938624181</v>
      </c>
    </row>
    <row r="56" spans="10:15" ht="12.75">
      <c r="J56" s="67"/>
      <c r="K56" s="70" t="e">
        <f t="shared" si="18"/>
        <v>#NUM!</v>
      </c>
      <c r="M56" s="121"/>
      <c r="N56" s="70">
        <f t="shared" si="17"/>
        <v>1</v>
      </c>
      <c r="O56" s="47">
        <f>P40*N56</f>
        <v>75.18538938624181</v>
      </c>
    </row>
    <row r="57" spans="10:15" ht="12.75">
      <c r="J57" s="67"/>
      <c r="K57" s="70" t="e">
        <f t="shared" si="18"/>
        <v>#NUM!</v>
      </c>
      <c r="M57" s="121"/>
      <c r="N57" s="70">
        <f t="shared" si="17"/>
        <v>1</v>
      </c>
      <c r="O57" s="47">
        <f>P41*N57</f>
        <v>75.18538938624181</v>
      </c>
    </row>
    <row r="58" spans="10:11" ht="12.75">
      <c r="J58" s="67"/>
      <c r="K58" s="70" t="e">
        <f t="shared" si="18"/>
        <v>#NUM!</v>
      </c>
    </row>
    <row r="59" spans="10:11" ht="12.75">
      <c r="J59" s="67"/>
      <c r="K59" s="70" t="e">
        <f t="shared" si="18"/>
        <v>#NUM!</v>
      </c>
    </row>
    <row r="60" spans="10:11" ht="12.75">
      <c r="J60" s="67"/>
      <c r="K60" s="70" t="e">
        <f t="shared" si="18"/>
        <v>#NUM!</v>
      </c>
    </row>
    <row r="61" spans="10:11" ht="12.75">
      <c r="J61" s="67"/>
      <c r="K61" s="70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5:AD5"/>
    <mergeCell ref="AA6:AD6"/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0" ht="16.5" thickBot="1">
      <c r="B1" s="77" t="s">
        <v>29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64</v>
      </c>
    </row>
    <row r="4" spans="2:16" ht="2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0</v>
      </c>
      <c r="E5" s="3" t="s">
        <v>1</v>
      </c>
      <c r="F5" s="3" t="s">
        <v>13</v>
      </c>
      <c r="G5" s="7" t="s">
        <v>10</v>
      </c>
      <c r="H5" s="4" t="s">
        <v>14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0</v>
      </c>
      <c r="V5" s="3" t="s">
        <v>1</v>
      </c>
      <c r="W5" s="3" t="s">
        <v>13</v>
      </c>
      <c r="X5" s="7" t="s">
        <v>10</v>
      </c>
      <c r="Y5" s="4" t="s">
        <v>14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3">
        <v>22.415873173386423</v>
      </c>
      <c r="D6" s="69"/>
      <c r="E6" s="17"/>
      <c r="F6" s="17"/>
      <c r="G6" s="44"/>
      <c r="H6" s="4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51</v>
      </c>
      <c r="S6" s="9">
        <v>1</v>
      </c>
      <c r="T6" s="82">
        <f aca="true" t="shared" si="0" ref="T6:T11">M50</f>
        <v>0</v>
      </c>
      <c r="U6" s="115">
        <f aca="true" t="shared" si="1" ref="U6:U11">O50</f>
        <v>39.485866483427884</v>
      </c>
      <c r="V6" s="17">
        <f aca="true" t="shared" si="2" ref="V6:V13">LOG10(U6)</f>
        <v>1.596441672673065</v>
      </c>
      <c r="W6" s="17" t="e">
        <f aca="true" t="shared" si="3" ref="W6:W13">Y$15*T6+Y$16</f>
        <v>#DIV/0!</v>
      </c>
      <c r="X6" s="44" t="e">
        <f aca="true" t="shared" si="4" ref="X6:X11">((ABS(W6-V6))/W6)*10</f>
        <v>#DIV/0!</v>
      </c>
      <c r="Y6" s="47" t="e">
        <f aca="true" t="shared" si="5" ref="Y6:Y11">10^W6</f>
        <v>#DIV/0!</v>
      </c>
      <c r="AA6" s="160" t="s">
        <v>65</v>
      </c>
      <c r="AB6" s="161"/>
      <c r="AC6" s="161"/>
      <c r="AD6" s="162"/>
    </row>
    <row r="7" spans="2:30" ht="15">
      <c r="B7" s="9">
        <v>2</v>
      </c>
      <c r="C7" s="123">
        <v>77.13307929268126</v>
      </c>
      <c r="D7" s="69">
        <v>692</v>
      </c>
      <c r="E7" s="17">
        <f aca="true" t="shared" si="6" ref="E7:E13">LOG10(D7)</f>
        <v>2.840106094456758</v>
      </c>
      <c r="F7" s="17">
        <f aca="true" t="shared" si="7" ref="F7:F13">H$15*C7+H$16</f>
        <v>2.8402317863774846</v>
      </c>
      <c r="G7" s="44">
        <f aca="true" t="shared" si="8" ref="G7:G13">((ABS(F7-E7))/F7)*10</f>
        <v>0.0004425410677026332</v>
      </c>
      <c r="H7" s="47">
        <f aca="true" t="shared" si="9" ref="H7:H13">10^F7</f>
        <v>692.2003050937252</v>
      </c>
      <c r="J7" s="56" t="s">
        <v>27</v>
      </c>
      <c r="K7" s="57"/>
      <c r="L7" s="25"/>
      <c r="M7" s="81"/>
      <c r="N7" s="123"/>
      <c r="O7" s="27">
        <f aca="true" t="shared" si="10" ref="O7:O18">H$15*N7+H$16</f>
        <v>1.5964416726730648</v>
      </c>
      <c r="P7" s="71">
        <f aca="true" t="shared" si="11" ref="P7:P18">10^O7</f>
        <v>39.485866483427884</v>
      </c>
      <c r="S7" s="9">
        <v>2</v>
      </c>
      <c r="T7" s="82">
        <f t="shared" si="0"/>
        <v>0</v>
      </c>
      <c r="U7" s="115">
        <f t="shared" si="1"/>
        <v>39.485866483427884</v>
      </c>
      <c r="V7" s="17">
        <f t="shared" si="2"/>
        <v>1.596441672673065</v>
      </c>
      <c r="W7" s="17" t="e">
        <f t="shared" si="3"/>
        <v>#DIV/0!</v>
      </c>
      <c r="X7" s="44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51</v>
      </c>
    </row>
    <row r="8" spans="2:30" ht="13.5" thickBot="1">
      <c r="B8" s="9">
        <v>3</v>
      </c>
      <c r="C8" s="123">
        <v>108.17254912182487</v>
      </c>
      <c r="D8" s="69">
        <v>2192</v>
      </c>
      <c r="E8" s="17">
        <f t="shared" si="6"/>
        <v>3.3408405498123317</v>
      </c>
      <c r="F8" s="17">
        <f t="shared" si="7"/>
        <v>3.3407509677992824</v>
      </c>
      <c r="G8" s="44">
        <f t="shared" si="8"/>
        <v>0.00026814932903642454</v>
      </c>
      <c r="H8" s="47">
        <f t="shared" si="9"/>
        <v>2191.5479023331422</v>
      </c>
      <c r="J8" s="58" t="s">
        <v>20</v>
      </c>
      <c r="K8" s="59" t="s">
        <v>21</v>
      </c>
      <c r="L8" s="25"/>
      <c r="M8" s="81"/>
      <c r="N8" s="123"/>
      <c r="O8" s="27">
        <f t="shared" si="10"/>
        <v>1.5964416726730648</v>
      </c>
      <c r="P8" s="71">
        <f t="shared" si="11"/>
        <v>39.485866483427884</v>
      </c>
      <c r="S8" s="9">
        <v>3</v>
      </c>
      <c r="T8" s="82">
        <f t="shared" si="0"/>
        <v>0</v>
      </c>
      <c r="U8" s="115">
        <f t="shared" si="1"/>
        <v>39.485866483427884</v>
      </c>
      <c r="V8" s="17">
        <f t="shared" si="2"/>
        <v>1.596441672673065</v>
      </c>
      <c r="W8" s="17" t="e">
        <f t="shared" si="3"/>
        <v>#DIV/0!</v>
      </c>
      <c r="X8" s="44" t="e">
        <f t="shared" si="4"/>
        <v>#DIV/0!</v>
      </c>
      <c r="Y8" s="47" t="e">
        <f t="shared" si="5"/>
        <v>#DIV/0!</v>
      </c>
      <c r="AA8" s="117"/>
      <c r="AB8" s="67"/>
      <c r="AC8" s="118" t="e">
        <f aca="true" t="shared" si="12" ref="AC8:AC19">Y$15*AB8+Y$16</f>
        <v>#DIV/0!</v>
      </c>
      <c r="AD8" s="71" t="e">
        <f aca="true" t="shared" si="13" ref="AD8:AD19">10^AC8</f>
        <v>#DIV/0!</v>
      </c>
    </row>
    <row r="9" spans="2:30" ht="12.75">
      <c r="B9" s="9">
        <v>4</v>
      </c>
      <c r="C9" s="123">
        <v>135.42036332409953</v>
      </c>
      <c r="D9" s="69">
        <v>6028</v>
      </c>
      <c r="E9" s="17">
        <f t="shared" si="6"/>
        <v>3.780173243642594</v>
      </c>
      <c r="F9" s="17">
        <f t="shared" si="7"/>
        <v>3.780128757920256</v>
      </c>
      <c r="G9" s="44">
        <f t="shared" si="8"/>
        <v>0.00011768308750085636</v>
      </c>
      <c r="H9" s="47">
        <f t="shared" si="9"/>
        <v>6027.382570555701</v>
      </c>
      <c r="J9" s="67"/>
      <c r="K9" s="1">
        <f aca="true" t="shared" si="14" ref="K9:K16">J9/4</f>
        <v>0</v>
      </c>
      <c r="L9" s="25"/>
      <c r="M9" s="81"/>
      <c r="N9" s="123"/>
      <c r="O9" s="27">
        <f t="shared" si="10"/>
        <v>1.5964416726730648</v>
      </c>
      <c r="P9" s="71">
        <f t="shared" si="11"/>
        <v>39.485866483427884</v>
      </c>
      <c r="S9" s="9">
        <v>4</v>
      </c>
      <c r="T9" s="82">
        <f t="shared" si="0"/>
        <v>0</v>
      </c>
      <c r="U9" s="115">
        <f t="shared" si="1"/>
        <v>39.485866483427884</v>
      </c>
      <c r="V9" s="17">
        <f t="shared" si="2"/>
        <v>1.596441672673065</v>
      </c>
      <c r="W9" s="17" t="e">
        <f t="shared" si="3"/>
        <v>#DIV/0!</v>
      </c>
      <c r="X9" s="44" t="e">
        <f t="shared" si="4"/>
        <v>#DIV/0!</v>
      </c>
      <c r="Y9" s="47" t="e">
        <f t="shared" si="5"/>
        <v>#DIV/0!</v>
      </c>
      <c r="AA9" s="117"/>
      <c r="AB9" s="67"/>
      <c r="AC9" s="118" t="e">
        <f t="shared" si="12"/>
        <v>#DIV/0!</v>
      </c>
      <c r="AD9" s="71" t="e">
        <f t="shared" si="13"/>
        <v>#DIV/0!</v>
      </c>
    </row>
    <row r="10" spans="2:30" ht="12.75">
      <c r="B10" s="9">
        <v>5</v>
      </c>
      <c r="C10" s="123">
        <v>164.1136242273453</v>
      </c>
      <c r="D10" s="69">
        <v>17493</v>
      </c>
      <c r="E10" s="17">
        <f t="shared" si="6"/>
        <v>4.242864296140707</v>
      </c>
      <c r="F10" s="17">
        <f t="shared" si="7"/>
        <v>4.242814736085073</v>
      </c>
      <c r="G10" s="44">
        <f t="shared" si="8"/>
        <v>0.00011680937942471392</v>
      </c>
      <c r="H10" s="47">
        <f t="shared" si="9"/>
        <v>17491.00387841792</v>
      </c>
      <c r="J10" s="67"/>
      <c r="K10" s="1">
        <f t="shared" si="14"/>
        <v>0</v>
      </c>
      <c r="L10" s="25"/>
      <c r="M10" s="81"/>
      <c r="N10" s="123"/>
      <c r="O10" s="27">
        <f t="shared" si="10"/>
        <v>1.5964416726730648</v>
      </c>
      <c r="P10" s="71">
        <f t="shared" si="11"/>
        <v>39.485866483427884</v>
      </c>
      <c r="S10" s="9">
        <v>5</v>
      </c>
      <c r="T10" s="82">
        <f t="shared" si="0"/>
        <v>0</v>
      </c>
      <c r="U10" s="115">
        <f t="shared" si="1"/>
        <v>39.485866483427884</v>
      </c>
      <c r="V10" s="17">
        <f t="shared" si="2"/>
        <v>1.596441672673065</v>
      </c>
      <c r="W10" s="17" t="e">
        <f t="shared" si="3"/>
        <v>#DIV/0!</v>
      </c>
      <c r="X10" s="44" t="e">
        <f t="shared" si="4"/>
        <v>#DIV/0!</v>
      </c>
      <c r="Y10" s="47" t="e">
        <f t="shared" si="5"/>
        <v>#DIV/0!</v>
      </c>
      <c r="AA10" s="117"/>
      <c r="AB10" s="67"/>
      <c r="AC10" s="118" t="e">
        <f t="shared" si="12"/>
        <v>#DIV/0!</v>
      </c>
      <c r="AD10" s="71" t="e">
        <f t="shared" si="13"/>
        <v>#DIV/0!</v>
      </c>
    </row>
    <row r="11" spans="2:30" ht="12.75">
      <c r="B11" s="9">
        <v>6</v>
      </c>
      <c r="C11" s="123">
        <v>183.30857721445415</v>
      </c>
      <c r="D11" s="69">
        <v>35674</v>
      </c>
      <c r="E11" s="17">
        <f t="shared" si="6"/>
        <v>4.552351807979569</v>
      </c>
      <c r="F11" s="17">
        <f t="shared" si="7"/>
        <v>4.552338133534246</v>
      </c>
      <c r="G11" s="44">
        <f t="shared" si="8"/>
        <v>3.0038290044623972E-05</v>
      </c>
      <c r="H11" s="47">
        <f t="shared" si="9"/>
        <v>35672.876765644185</v>
      </c>
      <c r="J11" s="67"/>
      <c r="K11" s="1">
        <f t="shared" si="14"/>
        <v>0</v>
      </c>
      <c r="L11" s="25"/>
      <c r="M11" s="81"/>
      <c r="N11" s="123"/>
      <c r="O11" s="27">
        <f t="shared" si="10"/>
        <v>1.5964416726730648</v>
      </c>
      <c r="P11" s="71">
        <f t="shared" si="11"/>
        <v>39.485866483427884</v>
      </c>
      <c r="S11" s="9">
        <v>6</v>
      </c>
      <c r="T11" s="82">
        <f t="shared" si="0"/>
        <v>0</v>
      </c>
      <c r="U11" s="115">
        <f t="shared" si="1"/>
        <v>39.485866483427884</v>
      </c>
      <c r="V11" s="17">
        <f t="shared" si="2"/>
        <v>1.596441672673065</v>
      </c>
      <c r="W11" s="17" t="e">
        <f t="shared" si="3"/>
        <v>#DIV/0!</v>
      </c>
      <c r="X11" s="44" t="e">
        <f t="shared" si="4"/>
        <v>#DIV/0!</v>
      </c>
      <c r="Y11" s="47" t="e">
        <f t="shared" si="5"/>
        <v>#DIV/0!</v>
      </c>
      <c r="AA11" s="117"/>
      <c r="AB11" s="67"/>
      <c r="AC11" s="118" t="e">
        <f t="shared" si="12"/>
        <v>#DIV/0!</v>
      </c>
      <c r="AD11" s="71" t="e">
        <f t="shared" si="13"/>
        <v>#DIV/0!</v>
      </c>
    </row>
    <row r="12" spans="2:30" ht="12.75">
      <c r="B12" s="9">
        <v>7</v>
      </c>
      <c r="C12" s="123">
        <v>217.48916552034595</v>
      </c>
      <c r="D12" s="69">
        <v>126907</v>
      </c>
      <c r="E12" s="17">
        <f t="shared" si="6"/>
        <v>5.103485577788394</v>
      </c>
      <c r="F12" s="17">
        <f t="shared" si="7"/>
        <v>5.10350863269391</v>
      </c>
      <c r="G12" s="44">
        <f t="shared" si="8"/>
        <v>4.517461843514167E-05</v>
      </c>
      <c r="H12" s="47">
        <f t="shared" si="9"/>
        <v>126913.73714881913</v>
      </c>
      <c r="J12" s="67"/>
      <c r="K12" s="1">
        <f t="shared" si="14"/>
        <v>0</v>
      </c>
      <c r="L12" s="25"/>
      <c r="M12" s="81"/>
      <c r="N12" s="123"/>
      <c r="O12" s="27">
        <f t="shared" si="10"/>
        <v>1.5964416726730648</v>
      </c>
      <c r="P12" s="71">
        <f t="shared" si="11"/>
        <v>39.485866483427884</v>
      </c>
      <c r="S12" s="9">
        <v>7</v>
      </c>
      <c r="T12" s="82">
        <f>M56</f>
        <v>0</v>
      </c>
      <c r="U12" s="115">
        <f>O56</f>
        <v>39.485866483427884</v>
      </c>
      <c r="V12" s="17">
        <f t="shared" si="2"/>
        <v>1.596441672673065</v>
      </c>
      <c r="W12" s="17" t="e">
        <f t="shared" si="3"/>
        <v>#DIV/0!</v>
      </c>
      <c r="X12" s="44" t="e">
        <f>((ABS(W12-V12))/W12)*10</f>
        <v>#DIV/0!</v>
      </c>
      <c r="Y12" s="47" t="e">
        <f>10^W12</f>
        <v>#DIV/0!</v>
      </c>
      <c r="AA12" s="117"/>
      <c r="AB12" s="67"/>
      <c r="AC12" s="118" t="e">
        <f t="shared" si="12"/>
        <v>#DIV/0!</v>
      </c>
      <c r="AD12" s="71" t="e">
        <f t="shared" si="13"/>
        <v>#DIV/0!</v>
      </c>
    </row>
    <row r="13" spans="2:30" ht="13.5" thickBot="1">
      <c r="B13" s="9">
        <v>8</v>
      </c>
      <c r="C13" s="123">
        <v>239.8396754972396</v>
      </c>
      <c r="D13" s="133">
        <v>290983</v>
      </c>
      <c r="E13" s="17">
        <f t="shared" si="6"/>
        <v>5.463867617089496</v>
      </c>
      <c r="F13" s="17">
        <f t="shared" si="7"/>
        <v>5.463916172499598</v>
      </c>
      <c r="G13" s="44">
        <f t="shared" si="8"/>
        <v>8.886558389365108E-05</v>
      </c>
      <c r="H13" s="47">
        <f t="shared" si="9"/>
        <v>291015.534580421</v>
      </c>
      <c r="J13" s="67"/>
      <c r="K13" s="1">
        <f t="shared" si="14"/>
        <v>0</v>
      </c>
      <c r="L13" s="25"/>
      <c r="M13" s="81"/>
      <c r="N13" s="123"/>
      <c r="O13" s="27">
        <f t="shared" si="10"/>
        <v>1.5964416726730648</v>
      </c>
      <c r="P13" s="71">
        <f t="shared" si="11"/>
        <v>39.485866483427884</v>
      </c>
      <c r="S13" s="9">
        <v>8</v>
      </c>
      <c r="T13" s="82">
        <f>M57</f>
        <v>0</v>
      </c>
      <c r="U13" s="115">
        <f>O57</f>
        <v>39.485866483427884</v>
      </c>
      <c r="V13" s="17">
        <f t="shared" si="2"/>
        <v>1.596441672673065</v>
      </c>
      <c r="W13" s="17" t="e">
        <f t="shared" si="3"/>
        <v>#DIV/0!</v>
      </c>
      <c r="X13" s="44" t="e">
        <f>((ABS(W13-V13))/W13)*10</f>
        <v>#DIV/0!</v>
      </c>
      <c r="Y13" s="47" t="e">
        <f>10^W13</f>
        <v>#DIV/0!</v>
      </c>
      <c r="AA13" s="117"/>
      <c r="AB13" s="67"/>
      <c r="AC13" s="118" t="e">
        <f t="shared" si="12"/>
        <v>#DIV/0!</v>
      </c>
      <c r="AD13" s="71" t="e">
        <f t="shared" si="13"/>
        <v>#DIV/0!</v>
      </c>
    </row>
    <row r="14" spans="5:30" ht="13.5" thickBot="1">
      <c r="E14" s="170" t="s">
        <v>54</v>
      </c>
      <c r="F14" s="171"/>
      <c r="G14" s="100">
        <f>AVERAGE(G7:G13)</f>
        <v>0.00015846590800543497</v>
      </c>
      <c r="I14" s="24"/>
      <c r="J14" s="67"/>
      <c r="K14" s="1">
        <f t="shared" si="14"/>
        <v>0</v>
      </c>
      <c r="L14" s="25"/>
      <c r="M14" s="81"/>
      <c r="N14" s="67"/>
      <c r="O14" s="27">
        <f t="shared" si="10"/>
        <v>1.5964416726730648</v>
      </c>
      <c r="P14" s="71">
        <f t="shared" si="11"/>
        <v>39.485866483427884</v>
      </c>
      <c r="V14" s="170" t="s">
        <v>54</v>
      </c>
      <c r="W14" s="171"/>
      <c r="X14" s="100" t="e">
        <f>AVERAGE(X6:X11)</f>
        <v>#DIV/0!</v>
      </c>
      <c r="AA14" s="117"/>
      <c r="AB14" s="67"/>
      <c r="AC14" s="118" t="e">
        <f t="shared" si="12"/>
        <v>#DIV/0!</v>
      </c>
      <c r="AD14" s="71" t="e">
        <f t="shared" si="13"/>
        <v>#DIV/0!</v>
      </c>
    </row>
    <row r="15" spans="7:30" ht="12.75">
      <c r="G15" s="92" t="s">
        <v>30</v>
      </c>
      <c r="H15" s="93">
        <f>SLOPE(E7:E13,C7:C13)</f>
        <v>0.016125249051510852</v>
      </c>
      <c r="I15" s="24"/>
      <c r="J15" s="67"/>
      <c r="K15" s="1">
        <f t="shared" si="14"/>
        <v>0</v>
      </c>
      <c r="L15" s="25"/>
      <c r="M15" s="81"/>
      <c r="N15" s="67"/>
      <c r="O15" s="27">
        <f t="shared" si="10"/>
        <v>1.5964416726730648</v>
      </c>
      <c r="P15" s="71">
        <f t="shared" si="11"/>
        <v>39.485866483427884</v>
      </c>
      <c r="X15" s="92" t="s">
        <v>30</v>
      </c>
      <c r="Y15" s="93" t="e">
        <f>SLOPE(V7:V11,T7:T11)</f>
        <v>#DIV/0!</v>
      </c>
      <c r="AA15" s="117"/>
      <c r="AB15" s="67"/>
      <c r="AC15" s="118" t="e">
        <f t="shared" si="12"/>
        <v>#DIV/0!</v>
      </c>
      <c r="AD15" s="71" t="e">
        <f t="shared" si="13"/>
        <v>#DIV/0!</v>
      </c>
    </row>
    <row r="16" spans="7:30" ht="12.75">
      <c r="G16" s="94" t="s">
        <v>31</v>
      </c>
      <c r="H16" s="95">
        <f>INTERCEPT(E7:E13,C7:C13)</f>
        <v>1.5964416726730648</v>
      </c>
      <c r="I16" s="24"/>
      <c r="J16" s="67"/>
      <c r="K16" s="1">
        <f t="shared" si="14"/>
        <v>0</v>
      </c>
      <c r="L16" s="25"/>
      <c r="M16" s="81"/>
      <c r="N16" s="67"/>
      <c r="O16" s="27">
        <f t="shared" si="10"/>
        <v>1.5964416726730648</v>
      </c>
      <c r="P16" s="71">
        <f t="shared" si="11"/>
        <v>39.485866483427884</v>
      </c>
      <c r="X16" s="94" t="s">
        <v>31</v>
      </c>
      <c r="Y16" s="95" t="e">
        <f>INTERCEPT(V7:V11,T7:T11)</f>
        <v>#DIV/0!</v>
      </c>
      <c r="AA16" s="117"/>
      <c r="AB16" s="67"/>
      <c r="AC16" s="118" t="e">
        <f t="shared" si="12"/>
        <v>#DIV/0!</v>
      </c>
      <c r="AD16" s="71" t="e">
        <f t="shared" si="13"/>
        <v>#DIV/0!</v>
      </c>
    </row>
    <row r="17" spans="7:30" ht="13.5" thickBot="1">
      <c r="G17" s="96" t="s">
        <v>32</v>
      </c>
      <c r="H17" s="97">
        <f>RSQ(E7:E13,C7:C13)</f>
        <v>0.9999999940906046</v>
      </c>
      <c r="L17" s="25"/>
      <c r="M17" s="81"/>
      <c r="N17" s="67"/>
      <c r="O17" s="27">
        <f t="shared" si="10"/>
        <v>1.5964416726730648</v>
      </c>
      <c r="P17" s="71">
        <f t="shared" si="11"/>
        <v>39.485866483427884</v>
      </c>
      <c r="X17" s="96" t="s">
        <v>32</v>
      </c>
      <c r="Y17" s="97" t="e">
        <f>RSQ(V7:V11,T7:T11)</f>
        <v>#DIV/0!</v>
      </c>
      <c r="AA17" s="117"/>
      <c r="AB17" s="67"/>
      <c r="AC17" s="118" t="e">
        <f t="shared" si="12"/>
        <v>#DIV/0!</v>
      </c>
      <c r="AD17" s="71" t="e">
        <f t="shared" si="13"/>
        <v>#DIV/0!</v>
      </c>
    </row>
    <row r="18" spans="12:30" ht="13.5" thickBot="1">
      <c r="L18" s="25"/>
      <c r="M18" s="81"/>
      <c r="N18" s="67"/>
      <c r="O18" s="27">
        <f t="shared" si="10"/>
        <v>1.5964416726730648</v>
      </c>
      <c r="P18" s="71">
        <f t="shared" si="11"/>
        <v>39.485866483427884</v>
      </c>
      <c r="AA18" s="117"/>
      <c r="AB18" s="67"/>
      <c r="AC18" s="118" t="e">
        <f t="shared" si="12"/>
        <v>#DIV/0!</v>
      </c>
      <c r="AD18" s="71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7"/>
      <c r="AC19" s="118" t="e">
        <f t="shared" si="12"/>
        <v>#DIV/0!</v>
      </c>
      <c r="AD19" s="71" t="e">
        <f t="shared" si="13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8"/>
      <c r="K24" s="70" t="e">
        <f aca="true" t="shared" si="15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7"/>
      <c r="K25" s="70" t="e">
        <f t="shared" si="15"/>
        <v>#NUM!</v>
      </c>
      <c r="L25" s="25"/>
      <c r="M25" s="48" t="s">
        <v>43</v>
      </c>
      <c r="N25" s="49"/>
      <c r="O25" s="25"/>
    </row>
    <row r="26" spans="10:15" ht="12.75">
      <c r="J26" s="67"/>
      <c r="K26" s="70" t="e">
        <f t="shared" si="15"/>
        <v>#NUM!</v>
      </c>
      <c r="L26" s="25"/>
      <c r="M26" s="76" t="s">
        <v>48</v>
      </c>
      <c r="N26" s="49"/>
      <c r="O26" s="25"/>
    </row>
    <row r="27" spans="10:15" ht="12.75">
      <c r="J27" s="67"/>
      <c r="K27" s="70" t="e">
        <f t="shared" si="15"/>
        <v>#NUM!</v>
      </c>
      <c r="L27" s="25"/>
      <c r="M27" s="50" t="s">
        <v>49</v>
      </c>
      <c r="N27" s="51"/>
      <c r="O27" s="25"/>
    </row>
    <row r="28" spans="10:15" ht="12.75">
      <c r="J28" s="67"/>
      <c r="K28" s="70" t="e">
        <f t="shared" si="15"/>
        <v>#NUM!</v>
      </c>
      <c r="L28" s="25"/>
      <c r="O28" s="25"/>
    </row>
    <row r="29" spans="10:15" ht="12.75">
      <c r="J29" s="67"/>
      <c r="K29" s="70" t="e">
        <f t="shared" si="15"/>
        <v>#NUM!</v>
      </c>
      <c r="L29" s="25"/>
      <c r="O29" s="25"/>
    </row>
    <row r="30" spans="10:15" ht="12.75">
      <c r="J30" s="67"/>
      <c r="K30" s="70" t="e">
        <f t="shared" si="15"/>
        <v>#NUM!</v>
      </c>
      <c r="L30" s="25"/>
      <c r="O30" s="25"/>
    </row>
    <row r="31" spans="10:15" ht="12.75">
      <c r="J31" s="67"/>
      <c r="K31" s="70" t="e">
        <f t="shared" si="15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75" t="s">
        <v>61</v>
      </c>
      <c r="N34" s="176"/>
      <c r="O34" s="176"/>
      <c r="P34" s="178"/>
    </row>
    <row r="35" spans="10:16" ht="15">
      <c r="J35" s="54" t="s">
        <v>42</v>
      </c>
      <c r="K35" s="66"/>
      <c r="L35" s="25"/>
      <c r="M35" s="163" t="s">
        <v>57</v>
      </c>
      <c r="N35" s="158"/>
      <c r="O35" s="158"/>
      <c r="P35" s="172"/>
    </row>
    <row r="36" spans="10:16" ht="15">
      <c r="J36" s="56" t="s">
        <v>39</v>
      </c>
      <c r="K36" s="57"/>
      <c r="L36" s="25"/>
      <c r="M36" s="164" t="s">
        <v>66</v>
      </c>
      <c r="N36" s="165"/>
      <c r="O36" s="165"/>
      <c r="P36" s="173"/>
    </row>
    <row r="37" spans="10:16" ht="15.75" thickBot="1">
      <c r="J37" s="56" t="s">
        <v>27</v>
      </c>
      <c r="K37" s="57"/>
      <c r="L37" s="25"/>
      <c r="M37" s="164" t="s">
        <v>59</v>
      </c>
      <c r="N37" s="174"/>
      <c r="O37" s="174"/>
      <c r="P37" s="173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51</v>
      </c>
      <c r="P38" s="104" t="s">
        <v>67</v>
      </c>
    </row>
    <row r="39" spans="10:16" ht="12.75">
      <c r="J39" s="68">
        <v>2.24</v>
      </c>
      <c r="K39" s="70">
        <f aca="true" t="shared" si="16" ref="K39:K46">LOG10(J39)*(64)</f>
        <v>22.415873173386423</v>
      </c>
      <c r="L39" s="25"/>
      <c r="M39" s="68">
        <f>N7</f>
        <v>0</v>
      </c>
      <c r="N39" s="70">
        <f>10^(4*(M39/256))</f>
        <v>1</v>
      </c>
      <c r="O39" s="70">
        <f>P7</f>
        <v>39.485866483427884</v>
      </c>
      <c r="P39" s="119">
        <f>O39/N39</f>
        <v>39.485866483427884</v>
      </c>
    </row>
    <row r="40" spans="10:16" ht="12.75">
      <c r="J40" s="67">
        <v>16.04</v>
      </c>
      <c r="K40" s="70">
        <f t="shared" si="16"/>
        <v>77.13307929268126</v>
      </c>
      <c r="L40" s="25"/>
      <c r="M40" s="68">
        <f>N8</f>
        <v>0</v>
      </c>
      <c r="N40" s="70">
        <f>10^(4*(M40/256))</f>
        <v>1</v>
      </c>
      <c r="O40" s="70">
        <f>P8</f>
        <v>39.485866483427884</v>
      </c>
      <c r="P40" s="119">
        <f>O40/N40</f>
        <v>39.485866483427884</v>
      </c>
    </row>
    <row r="41" spans="10:16" ht="12.75">
      <c r="J41" s="67">
        <v>49</v>
      </c>
      <c r="K41" s="70">
        <f t="shared" si="16"/>
        <v>108.17254912182487</v>
      </c>
      <c r="L41" s="25"/>
      <c r="M41" s="68">
        <f>N9</f>
        <v>0</v>
      </c>
      <c r="N41" s="70">
        <f>10^(4*(M41/256))</f>
        <v>1</v>
      </c>
      <c r="O41" s="70">
        <f>P9</f>
        <v>39.485866483427884</v>
      </c>
      <c r="P41" s="119">
        <f>O41/N41</f>
        <v>39.485866483427884</v>
      </c>
    </row>
    <row r="42" spans="10:16" ht="12.75">
      <c r="J42" s="67">
        <v>130.6</v>
      </c>
      <c r="K42" s="70">
        <f t="shared" si="16"/>
        <v>135.42036332409953</v>
      </c>
      <c r="L42" s="25"/>
      <c r="M42" s="68">
        <f>N10</f>
        <v>0</v>
      </c>
      <c r="N42" s="70">
        <f>10^(4*(M42/256))</f>
        <v>1</v>
      </c>
      <c r="O42" s="70">
        <f>P10</f>
        <v>39.485866483427884</v>
      </c>
      <c r="P42" s="119">
        <f>O42/N42</f>
        <v>39.485866483427884</v>
      </c>
    </row>
    <row r="43" spans="10:16" ht="12.75">
      <c r="J43" s="67">
        <v>366.67</v>
      </c>
      <c r="K43" s="70">
        <f t="shared" si="16"/>
        <v>164.1136242273453</v>
      </c>
      <c r="L43" s="25"/>
      <c r="M43" s="68">
        <f>N11</f>
        <v>0</v>
      </c>
      <c r="N43" s="70">
        <f>10^(4*(M43/256))</f>
        <v>1</v>
      </c>
      <c r="O43" s="70">
        <f>P11</f>
        <v>39.485866483427884</v>
      </c>
      <c r="P43" s="119">
        <f>O43/N43</f>
        <v>39.485866483427884</v>
      </c>
    </row>
    <row r="44" spans="10:12" ht="13.5" thickBot="1">
      <c r="J44" s="67">
        <v>731.47</v>
      </c>
      <c r="K44" s="70">
        <f t="shared" si="16"/>
        <v>183.30857721445415</v>
      </c>
      <c r="L44" s="25"/>
    </row>
    <row r="45" spans="10:15" ht="13.5" thickBot="1">
      <c r="J45" s="67">
        <v>2501.89</v>
      </c>
      <c r="K45" s="70">
        <f t="shared" si="16"/>
        <v>217.48916552034595</v>
      </c>
      <c r="L45" s="25"/>
      <c r="M45" s="175" t="s">
        <v>84</v>
      </c>
      <c r="N45" s="176"/>
      <c r="O45" s="177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>
        <v>5591.07</v>
      </c>
      <c r="K46" s="70">
        <f t="shared" si="16"/>
        <v>239.8396754972396</v>
      </c>
      <c r="M46" s="163" t="s">
        <v>68</v>
      </c>
      <c r="N46" s="158"/>
      <c r="O46" s="159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64" t="s">
        <v>81</v>
      </c>
      <c r="N47" s="165"/>
      <c r="O47" s="166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67"/>
      <c r="N48" s="168"/>
      <c r="O48" s="169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69</v>
      </c>
      <c r="P49" s="108"/>
    </row>
    <row r="50" spans="1:16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20"/>
      <c r="N50" s="70">
        <f aca="true" t="shared" si="17" ref="N50:N57">10^(4*(M50/256))</f>
        <v>1</v>
      </c>
      <c r="O50" s="46">
        <f>P39*N50</f>
        <v>39.485866483427884</v>
      </c>
      <c r="P50" s="108"/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21"/>
      <c r="N51" s="70">
        <f t="shared" si="17"/>
        <v>1</v>
      </c>
      <c r="O51" s="47">
        <f>P39*N51</f>
        <v>39.485866483427884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21"/>
      <c r="N52" s="70">
        <f t="shared" si="17"/>
        <v>1</v>
      </c>
      <c r="O52" s="47">
        <f>P39*N52</f>
        <v>39.485866483427884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7"/>
        <v>1</v>
      </c>
      <c r="O53" s="47">
        <f>P39*N53</f>
        <v>39.485866483427884</v>
      </c>
    </row>
    <row r="54" spans="10:15" ht="12.75">
      <c r="J54" s="68"/>
      <c r="K54" s="70" t="e">
        <f>LOG10(J54)*(256/LOG10(262144))</f>
        <v>#NUM!</v>
      </c>
      <c r="M54" s="121"/>
      <c r="N54" s="70">
        <f t="shared" si="17"/>
        <v>1</v>
      </c>
      <c r="O54" s="47">
        <f>P39*N54</f>
        <v>39.485866483427884</v>
      </c>
    </row>
    <row r="55" spans="10:15" ht="12.75">
      <c r="J55" s="67"/>
      <c r="K55" s="70" t="e">
        <f aca="true" t="shared" si="18" ref="K55:K61">LOG10(J55)*(256/LOG10(262144))</f>
        <v>#NUM!</v>
      </c>
      <c r="M55" s="121"/>
      <c r="N55" s="70">
        <f t="shared" si="17"/>
        <v>1</v>
      </c>
      <c r="O55" s="47">
        <f>P39*N55</f>
        <v>39.485866483427884</v>
      </c>
    </row>
    <row r="56" spans="10:15" ht="12.75">
      <c r="J56" s="67"/>
      <c r="K56" s="70" t="e">
        <f t="shared" si="18"/>
        <v>#NUM!</v>
      </c>
      <c r="M56" s="121"/>
      <c r="N56" s="70">
        <f t="shared" si="17"/>
        <v>1</v>
      </c>
      <c r="O56" s="47">
        <f>P40*N56</f>
        <v>39.485866483427884</v>
      </c>
    </row>
    <row r="57" spans="10:15" ht="12.75">
      <c r="J57" s="67"/>
      <c r="K57" s="70" t="e">
        <f t="shared" si="18"/>
        <v>#NUM!</v>
      </c>
      <c r="M57" s="121"/>
      <c r="N57" s="70">
        <f t="shared" si="17"/>
        <v>1</v>
      </c>
      <c r="O57" s="47">
        <f>P41*N57</f>
        <v>39.485866483427884</v>
      </c>
    </row>
    <row r="58" spans="10:11" ht="12.75">
      <c r="J58" s="67"/>
      <c r="K58" s="70" t="e">
        <f t="shared" si="18"/>
        <v>#NUM!</v>
      </c>
    </row>
    <row r="59" spans="10:11" ht="12.75">
      <c r="J59" s="67"/>
      <c r="K59" s="70" t="e">
        <f t="shared" si="18"/>
        <v>#NUM!</v>
      </c>
    </row>
    <row r="60" spans="10:11" ht="12.75">
      <c r="J60" s="67"/>
      <c r="K60" s="70" t="e">
        <f t="shared" si="18"/>
        <v>#NUM!</v>
      </c>
    </row>
    <row r="61" spans="10:11" ht="12.75">
      <c r="J61" s="67"/>
      <c r="K61" s="70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4:F14"/>
    <mergeCell ref="M4:P4"/>
    <mergeCell ref="M5:P5"/>
    <mergeCell ref="M34:P34"/>
    <mergeCell ref="M48:O48"/>
    <mergeCell ref="V14:W14"/>
    <mergeCell ref="M35:P35"/>
    <mergeCell ref="M36:P36"/>
    <mergeCell ref="M37:P37"/>
    <mergeCell ref="M45:O45"/>
    <mergeCell ref="AA5:AD5"/>
    <mergeCell ref="AA6:AD6"/>
    <mergeCell ref="M46:O46"/>
    <mergeCell ref="M47:O47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1">
      <selection activeCell="C17" sqref="C17"/>
    </sheetView>
  </sheetViews>
  <sheetFormatPr defaultColWidth="9.140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6" ht="16.5" thickBot="1">
      <c r="B1" s="77" t="s">
        <v>28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64</v>
      </c>
    </row>
    <row r="4" spans="2:16" ht="2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2</v>
      </c>
      <c r="E5" s="3" t="s">
        <v>15</v>
      </c>
      <c r="F5" s="3" t="s">
        <v>13</v>
      </c>
      <c r="G5" s="7" t="s">
        <v>10</v>
      </c>
      <c r="H5" s="4" t="s">
        <v>16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2</v>
      </c>
      <c r="V5" s="3" t="s">
        <v>15</v>
      </c>
      <c r="W5" s="3" t="s">
        <v>13</v>
      </c>
      <c r="X5" s="7" t="s">
        <v>10</v>
      </c>
      <c r="Y5" s="4" t="s">
        <v>16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3">
        <v>12.181228682898656</v>
      </c>
      <c r="D6" s="142"/>
      <c r="E6" s="17"/>
      <c r="F6" s="17"/>
      <c r="G6" s="44"/>
      <c r="H6" s="43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24</v>
      </c>
      <c r="Q6" s="25"/>
      <c r="S6" s="9">
        <v>1</v>
      </c>
      <c r="T6" s="98">
        <f>M50</f>
        <v>0</v>
      </c>
      <c r="U6" s="115">
        <f>O50</f>
        <v>29.55505280011453</v>
      </c>
      <c r="V6" s="17">
        <f aca="true" t="shared" si="0" ref="V6:V13">LOG10(U6)</f>
        <v>1.4706317395528778</v>
      </c>
      <c r="W6" s="17" t="e">
        <f aca="true" t="shared" si="1" ref="W6:W13">Y$15*T6+Y$16</f>
        <v>#DIV/0!</v>
      </c>
      <c r="X6" s="44" t="e">
        <f aca="true" t="shared" si="2" ref="X6:X13">((ABS(W6-V6))/W6)*10</f>
        <v>#DIV/0!</v>
      </c>
      <c r="Y6" s="43" t="e">
        <f aca="true" t="shared" si="3" ref="Y6:Y13">10^W6</f>
        <v>#DIV/0!</v>
      </c>
      <c r="AA6" s="160" t="s">
        <v>65</v>
      </c>
      <c r="AB6" s="161"/>
      <c r="AC6" s="161"/>
      <c r="AD6" s="162"/>
    </row>
    <row r="7" spans="2:30" ht="15">
      <c r="B7" s="9">
        <v>2</v>
      </c>
      <c r="C7" s="123">
        <v>77.02891359859025</v>
      </c>
      <c r="D7" s="69">
        <v>505</v>
      </c>
      <c r="E7" s="140">
        <f aca="true" t="shared" si="4" ref="E7:E13">LOG10(D7)</f>
        <v>2.7032913781186614</v>
      </c>
      <c r="F7" s="41">
        <f aca="true" t="shared" si="5" ref="F7:F13">H$15*C7+H$16</f>
        <v>2.703382250322702</v>
      </c>
      <c r="G7" s="45">
        <f aca="true" t="shared" si="6" ref="G7:G13">((ABS(F7-E7))/F7)*10</f>
        <v>0.00033614263772666796</v>
      </c>
      <c r="H7" s="46">
        <f aca="true" t="shared" si="7" ref="H7:H13">10^F7</f>
        <v>505.10567775178095</v>
      </c>
      <c r="J7" s="56" t="s">
        <v>27</v>
      </c>
      <c r="K7" s="57"/>
      <c r="L7" s="25"/>
      <c r="M7" s="139"/>
      <c r="N7" s="123"/>
      <c r="O7" s="27">
        <f aca="true" t="shared" si="8" ref="O7:O18">H$15*N7+H$16</f>
        <v>1.4706317395528776</v>
      </c>
      <c r="P7" s="71">
        <f aca="true" t="shared" si="9" ref="P7:P18">10^O7</f>
        <v>29.55505280011453</v>
      </c>
      <c r="Q7" s="25"/>
      <c r="S7" s="9">
        <v>2</v>
      </c>
      <c r="T7" s="98">
        <f>M51</f>
        <v>0</v>
      </c>
      <c r="U7" s="115">
        <f>O51</f>
        <v>29.55505280011453</v>
      </c>
      <c r="V7" s="41">
        <f t="shared" si="0"/>
        <v>1.4706317395528778</v>
      </c>
      <c r="W7" s="41" t="e">
        <f t="shared" si="1"/>
        <v>#DIV/0!</v>
      </c>
      <c r="X7" s="45" t="e">
        <f t="shared" si="2"/>
        <v>#DIV/0!</v>
      </c>
      <c r="Y7" s="46" t="e">
        <f t="shared" si="3"/>
        <v>#DIV/0!</v>
      </c>
      <c r="AA7" s="26" t="s">
        <v>55</v>
      </c>
      <c r="AB7" s="116" t="s">
        <v>22</v>
      </c>
      <c r="AC7" s="116" t="s">
        <v>23</v>
      </c>
      <c r="AD7" s="116" t="s">
        <v>24</v>
      </c>
    </row>
    <row r="8" spans="2:30" ht="13.5" thickBot="1">
      <c r="B8" s="9">
        <v>3</v>
      </c>
      <c r="C8" s="123">
        <v>111.15995914549904</v>
      </c>
      <c r="D8" s="69">
        <v>1777</v>
      </c>
      <c r="E8" s="140">
        <f t="shared" si="4"/>
        <v>3.2496874278053016</v>
      </c>
      <c r="F8" s="41">
        <f t="shared" si="5"/>
        <v>3.2496065428048695</v>
      </c>
      <c r="G8" s="45">
        <f t="shared" si="6"/>
        <v>0.0002489070580289826</v>
      </c>
      <c r="H8" s="46">
        <f t="shared" si="7"/>
        <v>1776.6690741700106</v>
      </c>
      <c r="J8" s="58" t="s">
        <v>20</v>
      </c>
      <c r="K8" s="59" t="s">
        <v>21</v>
      </c>
      <c r="L8" s="25"/>
      <c r="M8" s="139"/>
      <c r="N8" s="123"/>
      <c r="O8" s="27">
        <f t="shared" si="8"/>
        <v>1.4706317395528776</v>
      </c>
      <c r="P8" s="71">
        <f t="shared" si="9"/>
        <v>29.55505280011453</v>
      </c>
      <c r="Q8" s="25"/>
      <c r="S8" s="9">
        <v>3</v>
      </c>
      <c r="T8" s="98">
        <f>M52</f>
        <v>0</v>
      </c>
      <c r="U8" s="115">
        <f>O52</f>
        <v>29.55505280011453</v>
      </c>
      <c r="V8" s="41">
        <f t="shared" si="0"/>
        <v>1.4706317395528778</v>
      </c>
      <c r="W8" s="41" t="e">
        <f t="shared" si="1"/>
        <v>#DIV/0!</v>
      </c>
      <c r="X8" s="45" t="e">
        <f t="shared" si="2"/>
        <v>#DIV/0!</v>
      </c>
      <c r="Y8" s="46" t="e">
        <f t="shared" si="3"/>
        <v>#DIV/0!</v>
      </c>
      <c r="AA8" s="117"/>
      <c r="AB8" s="67">
        <v>200</v>
      </c>
      <c r="AC8" s="118" t="e">
        <f aca="true" t="shared" si="10" ref="AC8:AC19">Y$15*AB8+Y$16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3">
        <v>139.09511148123084</v>
      </c>
      <c r="D9" s="149">
        <v>4974</v>
      </c>
      <c r="E9" s="141">
        <f t="shared" si="4"/>
        <v>3.696705780933917</v>
      </c>
      <c r="F9" s="17">
        <f t="shared" si="5"/>
        <v>3.6966733869481376</v>
      </c>
      <c r="G9" s="44">
        <f t="shared" si="6"/>
        <v>8.763009979178069E-05</v>
      </c>
      <c r="H9" s="47">
        <f t="shared" si="7"/>
        <v>4973.629003630305</v>
      </c>
      <c r="J9" s="67"/>
      <c r="K9" s="1">
        <f aca="true" t="shared" si="12" ref="K9:K16">J9/4</f>
        <v>0</v>
      </c>
      <c r="L9" s="25"/>
      <c r="M9" s="139"/>
      <c r="N9" s="123"/>
      <c r="O9" s="27">
        <f t="shared" si="8"/>
        <v>1.4706317395528776</v>
      </c>
      <c r="P9" s="71">
        <f t="shared" si="9"/>
        <v>29.55505280011453</v>
      </c>
      <c r="Q9" s="25"/>
      <c r="S9" s="9">
        <v>4</v>
      </c>
      <c r="T9" s="98">
        <f>M53</f>
        <v>0</v>
      </c>
      <c r="U9" s="115">
        <f>O53</f>
        <v>29.55505280011453</v>
      </c>
      <c r="V9" s="17">
        <f t="shared" si="0"/>
        <v>1.4706317395528778</v>
      </c>
      <c r="W9" s="17" t="e">
        <f t="shared" si="1"/>
        <v>#DIV/0!</v>
      </c>
      <c r="X9" s="44" t="e">
        <f t="shared" si="2"/>
        <v>#DIV/0!</v>
      </c>
      <c r="Y9" s="47" t="e">
        <f t="shared" si="3"/>
        <v>#DIV/0!</v>
      </c>
      <c r="AA9" s="117"/>
      <c r="AB9" s="67"/>
      <c r="AC9" s="118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3">
        <v>165.41239451156937</v>
      </c>
      <c r="D10" s="69">
        <v>13118</v>
      </c>
      <c r="E10" s="141">
        <f t="shared" si="4"/>
        <v>4.117867626566016</v>
      </c>
      <c r="F10" s="17">
        <f t="shared" si="5"/>
        <v>4.117848275468409</v>
      </c>
      <c r="G10" s="44">
        <f>((ABS(F10-E10))/F10)*10</f>
        <v>4.6993226346538066E-05</v>
      </c>
      <c r="H10" s="47">
        <f>10^F10</f>
        <v>13117.415507095642</v>
      </c>
      <c r="J10" s="67"/>
      <c r="K10" s="1">
        <f t="shared" si="12"/>
        <v>0</v>
      </c>
      <c r="L10" s="25"/>
      <c r="M10" s="81"/>
      <c r="N10" s="123"/>
      <c r="O10" s="27">
        <f t="shared" si="8"/>
        <v>1.4706317395528776</v>
      </c>
      <c r="P10" s="71">
        <f t="shared" si="9"/>
        <v>29.55505280011453</v>
      </c>
      <c r="Q10" s="25"/>
      <c r="S10" s="9">
        <v>5</v>
      </c>
      <c r="T10" s="98">
        <f>M52</f>
        <v>0</v>
      </c>
      <c r="U10" s="115">
        <f>O52</f>
        <v>29.55505280011453</v>
      </c>
      <c r="V10" s="17">
        <f t="shared" si="0"/>
        <v>1.4706317395528778</v>
      </c>
      <c r="W10" s="17" t="e">
        <f t="shared" si="1"/>
        <v>#DIV/0!</v>
      </c>
      <c r="X10" s="44" t="e">
        <f>((ABS(W10-V10))/W10)*10</f>
        <v>#DIV/0!</v>
      </c>
      <c r="Y10" s="47" t="e">
        <f>10^W10</f>
        <v>#DIV/0!</v>
      </c>
      <c r="AA10" s="117"/>
      <c r="AB10" s="67"/>
      <c r="AC10" s="118" t="e">
        <f t="shared" si="10"/>
        <v>#DIV/0!</v>
      </c>
      <c r="AD10" s="71" t="e">
        <f t="shared" si="11"/>
        <v>#DIV/0!</v>
      </c>
    </row>
    <row r="11" spans="2:30" ht="12.75">
      <c r="B11" s="9">
        <v>6</v>
      </c>
      <c r="C11" s="123">
        <v>184.75741698796554</v>
      </c>
      <c r="D11" s="69">
        <v>26757</v>
      </c>
      <c r="E11" s="141">
        <f t="shared" si="4"/>
        <v>4.427437418644263</v>
      </c>
      <c r="F11" s="17">
        <f t="shared" si="5"/>
        <v>4.427440936516501</v>
      </c>
      <c r="G11" s="44">
        <f>((ABS(F11-E11))/F11)*10</f>
        <v>7.945610767932272E-06</v>
      </c>
      <c r="H11" s="47">
        <f>10^F11</f>
        <v>26757.21673793389</v>
      </c>
      <c r="J11" s="67"/>
      <c r="K11" s="1">
        <f t="shared" si="12"/>
        <v>0</v>
      </c>
      <c r="L11" s="25"/>
      <c r="M11" s="81"/>
      <c r="N11" s="123"/>
      <c r="O11" s="27">
        <f t="shared" si="8"/>
        <v>1.4706317395528776</v>
      </c>
      <c r="P11" s="71">
        <f t="shared" si="9"/>
        <v>29.55505280011453</v>
      </c>
      <c r="Q11" s="25"/>
      <c r="S11" s="9">
        <v>6</v>
      </c>
      <c r="T11" s="98">
        <f>M53</f>
        <v>0</v>
      </c>
      <c r="U11" s="115">
        <f>O53</f>
        <v>29.55505280011453</v>
      </c>
      <c r="V11" s="17">
        <f t="shared" si="0"/>
        <v>1.4706317395528778</v>
      </c>
      <c r="W11" s="17" t="e">
        <f t="shared" si="1"/>
        <v>#DIV/0!</v>
      </c>
      <c r="X11" s="44" t="e">
        <f>((ABS(W11-V11))/W11)*10</f>
        <v>#DIV/0!</v>
      </c>
      <c r="Y11" s="47" t="e">
        <f>10^W11</f>
        <v>#DIV/0!</v>
      </c>
      <c r="AA11" s="117"/>
      <c r="AB11" s="67"/>
      <c r="AC11" s="118" t="e">
        <f t="shared" si="10"/>
        <v>#DIV/0!</v>
      </c>
      <c r="AD11" s="71" t="e">
        <f t="shared" si="11"/>
        <v>#DIV/0!</v>
      </c>
    </row>
    <row r="12" spans="2:30" ht="12.75">
      <c r="B12" s="9">
        <v>7</v>
      </c>
      <c r="C12" s="123">
        <v>219.1228506233506</v>
      </c>
      <c r="D12" s="69">
        <v>94930</v>
      </c>
      <c r="E12" s="141">
        <f t="shared" si="4"/>
        <v>4.977403480873434</v>
      </c>
      <c r="F12" s="17">
        <f t="shared" si="5"/>
        <v>4.977416314432551</v>
      </c>
      <c r="G12" s="44">
        <f t="shared" si="6"/>
        <v>2.5783575867524883E-05</v>
      </c>
      <c r="H12" s="47">
        <f t="shared" si="7"/>
        <v>94932.8052573044</v>
      </c>
      <c r="J12" s="67"/>
      <c r="K12" s="1">
        <f t="shared" si="12"/>
        <v>0</v>
      </c>
      <c r="L12" s="25"/>
      <c r="M12" s="81"/>
      <c r="N12" s="123"/>
      <c r="O12" s="27">
        <f t="shared" si="8"/>
        <v>1.4706317395528776</v>
      </c>
      <c r="P12" s="71">
        <f t="shared" si="9"/>
        <v>29.55505280011453</v>
      </c>
      <c r="Q12" s="25"/>
      <c r="S12" s="9">
        <v>7</v>
      </c>
      <c r="T12" s="98">
        <f>M54</f>
        <v>0</v>
      </c>
      <c r="U12" s="115">
        <f>O54</f>
        <v>29.55505280011453</v>
      </c>
      <c r="V12" s="17">
        <f t="shared" si="0"/>
        <v>1.4706317395528778</v>
      </c>
      <c r="W12" s="17" t="e">
        <f t="shared" si="1"/>
        <v>#DIV/0!</v>
      </c>
      <c r="X12" s="44" t="e">
        <f t="shared" si="2"/>
        <v>#DIV/0!</v>
      </c>
      <c r="Y12" s="47" t="e">
        <f t="shared" si="3"/>
        <v>#DIV/0!</v>
      </c>
      <c r="AA12" s="117"/>
      <c r="AB12" s="67"/>
      <c r="AC12" s="118" t="e">
        <f t="shared" si="10"/>
        <v>#DIV/0!</v>
      </c>
      <c r="AD12" s="71" t="e">
        <f t="shared" si="11"/>
        <v>#DIV/0!</v>
      </c>
    </row>
    <row r="13" spans="2:30" ht="13.5" thickBot="1">
      <c r="B13" s="9">
        <v>8</v>
      </c>
      <c r="C13" s="123">
        <v>245.45200083592286</v>
      </c>
      <c r="D13" s="133">
        <v>250470</v>
      </c>
      <c r="E13" s="141">
        <f t="shared" si="4"/>
        <v>5.398755715773368</v>
      </c>
      <c r="F13" s="17">
        <f t="shared" si="5"/>
        <v>5.39878112222179</v>
      </c>
      <c r="G13" s="44">
        <f t="shared" si="6"/>
        <v>4.7059600762388524E-05</v>
      </c>
      <c r="H13" s="47">
        <f t="shared" si="7"/>
        <v>250484.6530511917</v>
      </c>
      <c r="J13" s="67"/>
      <c r="K13" s="1">
        <f t="shared" si="12"/>
        <v>0</v>
      </c>
      <c r="L13" s="25"/>
      <c r="M13" s="81"/>
      <c r="N13" s="123"/>
      <c r="O13" s="27">
        <f t="shared" si="8"/>
        <v>1.4706317395528776</v>
      </c>
      <c r="P13" s="71">
        <f t="shared" si="9"/>
        <v>29.55505280011453</v>
      </c>
      <c r="Q13" s="25"/>
      <c r="S13" s="9">
        <v>8</v>
      </c>
      <c r="T13" s="98">
        <f>M55</f>
        <v>0</v>
      </c>
      <c r="U13" s="115">
        <f>O55</f>
        <v>29.55505280011453</v>
      </c>
      <c r="V13" s="17">
        <f t="shared" si="0"/>
        <v>1.4706317395528778</v>
      </c>
      <c r="W13" s="17" t="e">
        <f t="shared" si="1"/>
        <v>#DIV/0!</v>
      </c>
      <c r="X13" s="44" t="e">
        <f t="shared" si="2"/>
        <v>#DIV/0!</v>
      </c>
      <c r="Y13" s="47" t="e">
        <f t="shared" si="3"/>
        <v>#DIV/0!</v>
      </c>
      <c r="AA13" s="117"/>
      <c r="AB13" s="67"/>
      <c r="AC13" s="118" t="e">
        <f t="shared" si="10"/>
        <v>#DIV/0!</v>
      </c>
      <c r="AD13" s="71" t="e">
        <f t="shared" si="11"/>
        <v>#DIV/0!</v>
      </c>
    </row>
    <row r="14" spans="5:30" ht="13.5" thickBot="1">
      <c r="E14" s="170" t="s">
        <v>54</v>
      </c>
      <c r="F14" s="171"/>
      <c r="G14" s="100">
        <f>AVERAGE(G7:G13)</f>
        <v>0.00011435168704168788</v>
      </c>
      <c r="I14" s="24"/>
      <c r="J14" s="67"/>
      <c r="K14" s="1">
        <f t="shared" si="12"/>
        <v>0</v>
      </c>
      <c r="L14" s="25"/>
      <c r="M14" s="81"/>
      <c r="N14" s="67"/>
      <c r="O14" s="27">
        <f t="shared" si="8"/>
        <v>1.4706317395528776</v>
      </c>
      <c r="P14" s="71">
        <f t="shared" si="9"/>
        <v>29.55505280011453</v>
      </c>
      <c r="Q14" s="25"/>
      <c r="V14" s="170" t="s">
        <v>54</v>
      </c>
      <c r="W14" s="171"/>
      <c r="X14" s="100" t="e">
        <f>AVERAGE(X6:X13)</f>
        <v>#DIV/0!</v>
      </c>
      <c r="AA14" s="117"/>
      <c r="AB14" s="67"/>
      <c r="AC14" s="118" t="e">
        <f t="shared" si="10"/>
        <v>#DIV/0!</v>
      </c>
      <c r="AD14" s="71" t="e">
        <f t="shared" si="11"/>
        <v>#DIV/0!</v>
      </c>
    </row>
    <row r="15" spans="7:30" ht="12.75">
      <c r="G15" s="92" t="s">
        <v>30</v>
      </c>
      <c r="H15" s="93">
        <f>SLOPE(E7:E13,C7:C13)</f>
        <v>0.016003737469203846</v>
      </c>
      <c r="I15" s="24"/>
      <c r="J15" s="67"/>
      <c r="K15" s="1">
        <f t="shared" si="12"/>
        <v>0</v>
      </c>
      <c r="L15" s="25"/>
      <c r="M15" s="81"/>
      <c r="N15" s="67"/>
      <c r="O15" s="27">
        <f t="shared" si="8"/>
        <v>1.4706317395528776</v>
      </c>
      <c r="P15" s="71">
        <f t="shared" si="9"/>
        <v>29.55505280011453</v>
      </c>
      <c r="Q15" s="25"/>
      <c r="X15" s="92" t="s">
        <v>30</v>
      </c>
      <c r="Y15" s="93" t="e">
        <f>SLOPE(V6:V13,T6:T13)</f>
        <v>#DIV/0!</v>
      </c>
      <c r="AA15" s="117"/>
      <c r="AB15" s="67"/>
      <c r="AC15" s="118" t="e">
        <f t="shared" si="10"/>
        <v>#DIV/0!</v>
      </c>
      <c r="AD15" s="71" t="e">
        <f t="shared" si="11"/>
        <v>#DIV/0!</v>
      </c>
    </row>
    <row r="16" spans="7:30" ht="12.75">
      <c r="G16" s="94" t="s">
        <v>31</v>
      </c>
      <c r="H16" s="95">
        <f>INTERCEPT(E7:E13,C7:C13)</f>
        <v>1.4706317395528776</v>
      </c>
      <c r="I16" s="24"/>
      <c r="J16" s="67"/>
      <c r="K16" s="1">
        <f t="shared" si="12"/>
        <v>0</v>
      </c>
      <c r="L16" s="25"/>
      <c r="M16" s="81"/>
      <c r="N16" s="67"/>
      <c r="O16" s="27">
        <f t="shared" si="8"/>
        <v>1.4706317395528776</v>
      </c>
      <c r="P16" s="71">
        <f t="shared" si="9"/>
        <v>29.55505280011453</v>
      </c>
      <c r="Q16" s="25"/>
      <c r="X16" s="94" t="s">
        <v>31</v>
      </c>
      <c r="Y16" s="95" t="e">
        <f>INTERCEPT(V6:V13,T6:T13)</f>
        <v>#DIV/0!</v>
      </c>
      <c r="AA16" s="117"/>
      <c r="AB16" s="67"/>
      <c r="AC16" s="118" t="e">
        <f t="shared" si="10"/>
        <v>#DIV/0!</v>
      </c>
      <c r="AD16" s="71" t="e">
        <f t="shared" si="11"/>
        <v>#DIV/0!</v>
      </c>
    </row>
    <row r="17" spans="7:30" ht="13.5" thickBot="1">
      <c r="G17" s="96" t="s">
        <v>32</v>
      </c>
      <c r="H17" s="97">
        <f>RSQ(E7:E13,C7:C13)</f>
        <v>0.9999999968422029</v>
      </c>
      <c r="L17" s="25"/>
      <c r="M17" s="81"/>
      <c r="N17" s="67"/>
      <c r="O17" s="27">
        <f t="shared" si="8"/>
        <v>1.4706317395528776</v>
      </c>
      <c r="P17" s="71">
        <f t="shared" si="9"/>
        <v>29.55505280011453</v>
      </c>
      <c r="Q17" s="25"/>
      <c r="X17" s="96" t="s">
        <v>32</v>
      </c>
      <c r="Y17" s="97" t="e">
        <f>RSQ(V6:V13,T6:T13)</f>
        <v>#DIV/0!</v>
      </c>
      <c r="AA17" s="117"/>
      <c r="AB17" s="67"/>
      <c r="AC17" s="118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1"/>
      <c r="N18" s="67"/>
      <c r="O18" s="27">
        <f t="shared" si="8"/>
        <v>1.4706317395528776</v>
      </c>
      <c r="P18" s="71">
        <f t="shared" si="9"/>
        <v>29.55505280011453</v>
      </c>
      <c r="Q18" s="25"/>
      <c r="AA18" s="117"/>
      <c r="AB18" s="67"/>
      <c r="AC18" s="118" t="e">
        <f t="shared" si="10"/>
        <v>#DIV/0!</v>
      </c>
      <c r="AD18" s="71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7"/>
      <c r="AC19" s="118" t="e">
        <f t="shared" si="10"/>
        <v>#DIV/0!</v>
      </c>
      <c r="AD19" s="71" t="e">
        <f t="shared" si="11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8:16" ht="15">
      <c r="H21">
        <v>21</v>
      </c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8:25" ht="15">
      <c r="H22">
        <v>56.5</v>
      </c>
      <c r="J22" s="56" t="s">
        <v>27</v>
      </c>
      <c r="K22" s="57"/>
      <c r="L22" s="25"/>
      <c r="M22" s="48" t="s">
        <v>45</v>
      </c>
      <c r="N22" s="49"/>
      <c r="O22" s="25"/>
      <c r="P22" s="25"/>
      <c r="Y22">
        <v>21</v>
      </c>
    </row>
    <row r="23" spans="10:2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  <c r="Y23">
        <v>56.5</v>
      </c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43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48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49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75" t="s">
        <v>61</v>
      </c>
      <c r="N34" s="176"/>
      <c r="O34" s="176"/>
      <c r="P34" s="178"/>
    </row>
    <row r="35" spans="10:16" ht="15">
      <c r="J35" s="54" t="s">
        <v>42</v>
      </c>
      <c r="K35" s="66"/>
      <c r="L35" s="25"/>
      <c r="M35" s="163" t="s">
        <v>57</v>
      </c>
      <c r="N35" s="158"/>
      <c r="O35" s="158"/>
      <c r="P35" s="172"/>
    </row>
    <row r="36" spans="10:16" ht="15">
      <c r="J36" s="56" t="s">
        <v>39</v>
      </c>
      <c r="K36" s="57"/>
      <c r="L36" s="25"/>
      <c r="M36" s="164" t="s">
        <v>71</v>
      </c>
      <c r="N36" s="165"/>
      <c r="O36" s="165"/>
      <c r="P36" s="173"/>
    </row>
    <row r="37" spans="10:16" ht="15.75" thickBot="1">
      <c r="J37" s="56" t="s">
        <v>27</v>
      </c>
      <c r="K37" s="57"/>
      <c r="L37" s="25"/>
      <c r="M37" s="164" t="s">
        <v>59</v>
      </c>
      <c r="N37" s="174"/>
      <c r="O37" s="174"/>
      <c r="P37" s="173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24</v>
      </c>
      <c r="P38" s="104" t="s">
        <v>72</v>
      </c>
    </row>
    <row r="39" spans="10:16" ht="12.75">
      <c r="J39" s="68">
        <v>1.55</v>
      </c>
      <c r="K39" s="70">
        <f aca="true" t="shared" si="14" ref="K39:K46">LOG10(J39)*(64)</f>
        <v>12.181228682898656</v>
      </c>
      <c r="L39" s="25"/>
      <c r="M39" s="120">
        <f>N7</f>
        <v>0</v>
      </c>
      <c r="N39" s="70">
        <f>10^(4*(M39/256))</f>
        <v>1</v>
      </c>
      <c r="O39" s="70">
        <f>P7</f>
        <v>29.55505280011453</v>
      </c>
      <c r="P39" s="119">
        <f>O39/N39</f>
        <v>29.55505280011453</v>
      </c>
    </row>
    <row r="40" spans="10:16" ht="12.75">
      <c r="J40" s="67">
        <v>15.98</v>
      </c>
      <c r="K40" s="70">
        <f t="shared" si="14"/>
        <v>77.02891359859025</v>
      </c>
      <c r="L40" s="25"/>
      <c r="M40" s="120">
        <f>N8</f>
        <v>0</v>
      </c>
      <c r="N40" s="70">
        <f>10^(4*(M40/256))</f>
        <v>1</v>
      </c>
      <c r="O40" s="70">
        <f>P8</f>
        <v>29.55505280011453</v>
      </c>
      <c r="P40" s="119">
        <f>O40/N40</f>
        <v>29.55505280011453</v>
      </c>
    </row>
    <row r="41" spans="10:16" ht="12.75">
      <c r="J41" s="67">
        <v>54.56</v>
      </c>
      <c r="K41" s="70">
        <f t="shared" si="14"/>
        <v>111.15995914549904</v>
      </c>
      <c r="L41" s="25"/>
      <c r="M41" s="120">
        <f>N9</f>
        <v>0</v>
      </c>
      <c r="N41" s="70">
        <f>10^(4*(M41/256))</f>
        <v>1</v>
      </c>
      <c r="O41" s="70">
        <f>P9</f>
        <v>29.55505280011453</v>
      </c>
      <c r="P41" s="119">
        <f>O41/N41</f>
        <v>29.55505280011453</v>
      </c>
    </row>
    <row r="42" spans="10:16" ht="12.75">
      <c r="J42" s="67">
        <v>149.06</v>
      </c>
      <c r="K42" s="70">
        <f t="shared" si="14"/>
        <v>139.09511148123084</v>
      </c>
      <c r="L42" s="25"/>
      <c r="M42" s="120">
        <f>N10</f>
        <v>0</v>
      </c>
      <c r="N42" s="70">
        <f>10^(4*(M42/256))</f>
        <v>1</v>
      </c>
      <c r="O42" s="70">
        <f>P10</f>
        <v>29.55505280011453</v>
      </c>
      <c r="P42" s="119">
        <f>O42/N42</f>
        <v>29.55505280011453</v>
      </c>
    </row>
    <row r="43" spans="10:16" ht="12.75">
      <c r="J43" s="67">
        <v>384.21</v>
      </c>
      <c r="K43" s="70">
        <f t="shared" si="14"/>
        <v>165.41239451156937</v>
      </c>
      <c r="L43" s="25"/>
      <c r="M43" s="120">
        <f>N11</f>
        <v>0</v>
      </c>
      <c r="N43" s="70">
        <f>10^(4*(M43/256))</f>
        <v>1</v>
      </c>
      <c r="O43" s="70">
        <f>P11</f>
        <v>29.55505280011453</v>
      </c>
      <c r="P43" s="119">
        <f>O43/N43</f>
        <v>29.55505280011453</v>
      </c>
    </row>
    <row r="44" spans="10:12" ht="13.5" thickBot="1">
      <c r="J44" s="67">
        <v>770.61</v>
      </c>
      <c r="K44" s="70">
        <f t="shared" si="14"/>
        <v>184.75741698796554</v>
      </c>
      <c r="L44" s="25"/>
    </row>
    <row r="45" spans="1:15" ht="13.5" thickBot="1">
      <c r="A45" s="10"/>
      <c r="J45" s="67">
        <v>2653.35</v>
      </c>
      <c r="K45" s="70">
        <f t="shared" si="14"/>
        <v>219.1228506233506</v>
      </c>
      <c r="L45" s="25"/>
      <c r="M45" s="175" t="s">
        <v>84</v>
      </c>
      <c r="N45" s="176"/>
      <c r="O45" s="177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7">
        <v>6842.07</v>
      </c>
      <c r="K46" s="70">
        <f t="shared" si="14"/>
        <v>245.45200083592286</v>
      </c>
      <c r="M46" s="163" t="s">
        <v>73</v>
      </c>
      <c r="N46" s="158"/>
      <c r="O46" s="159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64" t="s">
        <v>81</v>
      </c>
      <c r="N47" s="165"/>
      <c r="O47" s="166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67"/>
      <c r="N48" s="168"/>
      <c r="O48" s="169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74</v>
      </c>
      <c r="P49" s="108"/>
    </row>
    <row r="50" spans="1:16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21"/>
      <c r="N50" s="70">
        <f aca="true" t="shared" si="15" ref="N50:N57">10^(4*(M50/256))</f>
        <v>1</v>
      </c>
      <c r="O50" s="47">
        <f>P39*N50</f>
        <v>29.55505280011453</v>
      </c>
      <c r="P50" s="108"/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21"/>
      <c r="N51" s="70">
        <f t="shared" si="15"/>
        <v>1</v>
      </c>
      <c r="O51" s="47">
        <f>P39*N51</f>
        <v>29.55505280011453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21"/>
      <c r="N52" s="70">
        <f t="shared" si="15"/>
        <v>1</v>
      </c>
      <c r="O52" s="47">
        <f>P39*N52</f>
        <v>29.55505280011453</v>
      </c>
    </row>
    <row r="53" spans="9:15" ht="15" thickBot="1">
      <c r="I53" s="23"/>
      <c r="J53" s="58" t="s">
        <v>83</v>
      </c>
      <c r="K53" s="59" t="s">
        <v>21</v>
      </c>
      <c r="M53" s="121"/>
      <c r="N53" s="70">
        <f t="shared" si="15"/>
        <v>1</v>
      </c>
      <c r="O53" s="47">
        <f>P39*N53</f>
        <v>29.55505280011453</v>
      </c>
    </row>
    <row r="54" spans="10:15" ht="12.75">
      <c r="J54" s="68"/>
      <c r="K54" s="70" t="e">
        <f>LOG10(J54)*(256/LOG10(262144))</f>
        <v>#NUM!</v>
      </c>
      <c r="M54" s="121"/>
      <c r="N54" s="70">
        <f t="shared" si="15"/>
        <v>1</v>
      </c>
      <c r="O54" s="47">
        <f>P39*N54</f>
        <v>29.55505280011453</v>
      </c>
    </row>
    <row r="55" spans="10:15" ht="12.75">
      <c r="J55" s="67"/>
      <c r="K55" s="70" t="e">
        <f aca="true" t="shared" si="16" ref="K55:K61">LOG10(J55)*(256/LOG10(262144))</f>
        <v>#NUM!</v>
      </c>
      <c r="M55" s="120"/>
      <c r="N55" s="70">
        <f t="shared" si="15"/>
        <v>1</v>
      </c>
      <c r="O55" s="46">
        <f>P39*N55</f>
        <v>29.55505280011453</v>
      </c>
    </row>
    <row r="56" spans="10:15" ht="12.75">
      <c r="J56" s="67"/>
      <c r="K56" s="70" t="e">
        <f t="shared" si="16"/>
        <v>#NUM!</v>
      </c>
      <c r="M56" s="121"/>
      <c r="N56" s="70">
        <f t="shared" si="15"/>
        <v>1</v>
      </c>
      <c r="O56" s="47">
        <f>P41*N56</f>
        <v>29.55505280011453</v>
      </c>
    </row>
    <row r="57" spans="10:15" ht="12.75">
      <c r="J57" s="67"/>
      <c r="K57" s="70" t="e">
        <f t="shared" si="16"/>
        <v>#NUM!</v>
      </c>
      <c r="M57" s="120"/>
      <c r="N57" s="70">
        <f t="shared" si="15"/>
        <v>1</v>
      </c>
      <c r="O57" s="46">
        <f>P41*N57</f>
        <v>29.55505280011453</v>
      </c>
    </row>
    <row r="58" spans="10:11" ht="12.75">
      <c r="J58" s="67"/>
      <c r="K58" s="70" t="e">
        <f t="shared" si="16"/>
        <v>#NUM!</v>
      </c>
    </row>
    <row r="59" spans="10:11" ht="12.75">
      <c r="J59" s="67"/>
      <c r="K59" s="70" t="e">
        <f t="shared" si="16"/>
        <v>#NUM!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5:AD5"/>
    <mergeCell ref="AA6:AD6"/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6"/>
  <sheetViews>
    <sheetView workbookViewId="0" topLeftCell="A1">
      <selection activeCell="D8" sqref="D8"/>
    </sheetView>
  </sheetViews>
  <sheetFormatPr defaultColWidth="9.140625" defaultRowHeight="12.75"/>
  <cols>
    <col min="1" max="1" width="9.00390625" style="0" customWidth="1"/>
    <col min="2" max="2" width="8.140625" style="0" customWidth="1"/>
    <col min="3" max="3" width="8.7109375" style="0" customWidth="1"/>
    <col min="4" max="4" width="13.7109375" style="0" customWidth="1"/>
    <col min="5" max="5" width="11.421875" style="0" customWidth="1"/>
    <col min="6" max="6" width="8.421875" style="0" customWidth="1"/>
    <col min="7" max="7" width="10.28125" style="0" customWidth="1"/>
    <col min="8" max="8" width="13.7109375" style="0" customWidth="1"/>
    <col min="9" max="9" width="1.71093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7109375" style="0" customWidth="1"/>
    <col min="26" max="26" width="8.8515625" style="0" customWidth="1"/>
    <col min="27" max="30" width="12.7109375" style="0" customWidth="1"/>
    <col min="31" max="16384" width="8.8515625" style="0" customWidth="1"/>
  </cols>
  <sheetData>
    <row r="1" spans="2:15" ht="16.5" thickBot="1">
      <c r="B1" s="79" t="s">
        <v>29</v>
      </c>
      <c r="C1" s="32"/>
      <c r="D1" s="32"/>
      <c r="E1" s="32"/>
      <c r="F1" s="32"/>
      <c r="G1" s="33"/>
      <c r="J1" s="25"/>
      <c r="K1" s="25"/>
      <c r="L1" s="25"/>
      <c r="M1" s="25"/>
      <c r="N1" s="25"/>
      <c r="O1" s="25"/>
    </row>
    <row r="2" spans="10:15" ht="20.25" customHeight="1">
      <c r="J2" s="25"/>
      <c r="K2" s="25"/>
      <c r="L2" s="25"/>
      <c r="M2" s="25"/>
      <c r="N2" s="25"/>
      <c r="O2" s="25"/>
    </row>
    <row r="3" spans="2:18" ht="27" customHeight="1" thickBot="1">
      <c r="B3" s="73" t="s">
        <v>9</v>
      </c>
      <c r="C3" s="10"/>
      <c r="D3" s="10"/>
      <c r="E3" s="10"/>
      <c r="F3" s="10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81" t="s">
        <v>35</v>
      </c>
      <c r="N4" s="158"/>
      <c r="O4" s="158"/>
      <c r="P4" s="159"/>
    </row>
    <row r="5" spans="2:30" ht="15.75" thickBot="1">
      <c r="B5" s="12"/>
      <c r="E5" s="12"/>
      <c r="J5" s="54" t="s">
        <v>38</v>
      </c>
      <c r="K5" s="55"/>
      <c r="L5" s="25"/>
      <c r="M5" s="182" t="s">
        <v>70</v>
      </c>
      <c r="N5" s="161"/>
      <c r="O5" s="161"/>
      <c r="P5" s="162"/>
      <c r="S5" s="2" t="s">
        <v>12</v>
      </c>
      <c r="T5" s="18" t="s">
        <v>11</v>
      </c>
      <c r="U5" s="3" t="s">
        <v>25</v>
      </c>
      <c r="V5" s="3" t="s">
        <v>26</v>
      </c>
      <c r="W5" s="3" t="s">
        <v>13</v>
      </c>
      <c r="X5" s="7" t="s">
        <v>10</v>
      </c>
      <c r="Y5" s="4" t="s">
        <v>75</v>
      </c>
      <c r="AA5" s="157" t="s">
        <v>34</v>
      </c>
      <c r="AB5" s="158"/>
      <c r="AC5" s="158"/>
      <c r="AD5" s="159"/>
    </row>
    <row r="6" spans="2:30" ht="15.75" thickBot="1">
      <c r="B6" s="2" t="s">
        <v>12</v>
      </c>
      <c r="C6" s="18" t="s">
        <v>11</v>
      </c>
      <c r="D6" s="3" t="s">
        <v>25</v>
      </c>
      <c r="E6" s="3" t="s">
        <v>26</v>
      </c>
      <c r="F6" s="3" t="s">
        <v>13</v>
      </c>
      <c r="G6" s="7" t="s">
        <v>10</v>
      </c>
      <c r="H6" s="4" t="s">
        <v>75</v>
      </c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52</v>
      </c>
      <c r="S6" s="19">
        <v>1</v>
      </c>
      <c r="T6" s="82">
        <f>M50</f>
        <v>0</v>
      </c>
      <c r="U6" s="115">
        <f>O50</f>
        <v>14.166725430996028</v>
      </c>
      <c r="V6" s="20">
        <f aca="true" t="shared" si="0" ref="V6:V13">LOG10(U6)</f>
        <v>1.151269476810958</v>
      </c>
      <c r="W6" s="20" t="e">
        <f aca="true" t="shared" si="1" ref="W6:W13">Y$15*T6+Y$16</f>
        <v>#DIV/0!</v>
      </c>
      <c r="X6" s="21" t="e">
        <f aca="true" t="shared" si="2" ref="X6:X13">((ABS(W6-V6))/W6)*10</f>
        <v>#DIV/0!</v>
      </c>
      <c r="Y6" s="22" t="e">
        <f aca="true" t="shared" si="3" ref="Y6:Y13">10^W6</f>
        <v>#DIV/0!</v>
      </c>
      <c r="AA6" s="160" t="s">
        <v>65</v>
      </c>
      <c r="AB6" s="192"/>
      <c r="AC6" s="192"/>
      <c r="AD6" s="193"/>
    </row>
    <row r="7" spans="2:30" ht="15">
      <c r="B7" s="19">
        <v>1</v>
      </c>
      <c r="C7" s="124">
        <v>4.363895151754344</v>
      </c>
      <c r="D7" s="69"/>
      <c r="E7" s="20"/>
      <c r="F7" s="20"/>
      <c r="G7" s="21"/>
      <c r="H7" s="22"/>
      <c r="J7" s="56" t="s">
        <v>27</v>
      </c>
      <c r="K7" s="57"/>
      <c r="L7" s="25"/>
      <c r="M7" s="139"/>
      <c r="N7" s="124"/>
      <c r="O7" s="27">
        <f aca="true" t="shared" si="4" ref="O7:O18">H$16*N7+H$17</f>
        <v>1.151269476810958</v>
      </c>
      <c r="P7" s="72">
        <f aca="true" t="shared" si="5" ref="P7:P18">10^O7</f>
        <v>14.166725430996028</v>
      </c>
      <c r="S7" s="19">
        <v>2</v>
      </c>
      <c r="T7" s="82">
        <f>M51</f>
        <v>0</v>
      </c>
      <c r="U7" s="115">
        <f>O51</f>
        <v>14.166725430996028</v>
      </c>
      <c r="V7" s="20">
        <f t="shared" si="0"/>
        <v>1.151269476810958</v>
      </c>
      <c r="W7" s="20" t="e">
        <f t="shared" si="1"/>
        <v>#DIV/0!</v>
      </c>
      <c r="X7" s="21" t="e">
        <f t="shared" si="2"/>
        <v>#DIV/0!</v>
      </c>
      <c r="Y7" s="22" t="e">
        <f t="shared" si="3"/>
        <v>#DIV/0!</v>
      </c>
      <c r="AA7" s="26" t="s">
        <v>55</v>
      </c>
      <c r="AB7" s="116" t="s">
        <v>22</v>
      </c>
      <c r="AC7" s="116" t="s">
        <v>23</v>
      </c>
      <c r="AD7" s="26" t="s">
        <v>52</v>
      </c>
    </row>
    <row r="8" spans="2:30" ht="13.5" thickBot="1">
      <c r="B8" s="19">
        <v>2</v>
      </c>
      <c r="C8" s="124">
        <v>70.33533692167535</v>
      </c>
      <c r="D8" s="69">
        <v>207</v>
      </c>
      <c r="E8" s="20">
        <f aca="true" t="shared" si="6" ref="E8:E14">LOG10(D8)</f>
        <v>2.315970345456918</v>
      </c>
      <c r="F8" s="20">
        <f aca="true" t="shared" si="7" ref="F8:F14">H$16*C8+H$17</f>
        <v>2.3161870053713995</v>
      </c>
      <c r="G8" s="21">
        <f aca="true" t="shared" si="8" ref="G8:G14">((ABS(F8-E8))/F8)*10</f>
        <v>0.000935416328557543</v>
      </c>
      <c r="H8" s="22">
        <f aca="true" t="shared" si="9" ref="H8:H14">10^F8</f>
        <v>207.1032934863684</v>
      </c>
      <c r="J8" s="58" t="s">
        <v>20</v>
      </c>
      <c r="K8" s="59" t="s">
        <v>21</v>
      </c>
      <c r="L8" s="25"/>
      <c r="M8" s="139"/>
      <c r="N8" s="124"/>
      <c r="O8" s="27">
        <f t="shared" si="4"/>
        <v>1.151269476810958</v>
      </c>
      <c r="P8" s="72">
        <f t="shared" si="5"/>
        <v>14.166725430996028</v>
      </c>
      <c r="S8" s="19">
        <v>3</v>
      </c>
      <c r="T8" s="82">
        <f>M52</f>
        <v>0</v>
      </c>
      <c r="U8" s="115">
        <f>O52</f>
        <v>14.166725430996028</v>
      </c>
      <c r="V8" s="20">
        <f t="shared" si="0"/>
        <v>1.151269476810958</v>
      </c>
      <c r="W8" s="20" t="e">
        <f t="shared" si="1"/>
        <v>#DIV/0!</v>
      </c>
      <c r="X8" s="21" t="e">
        <f t="shared" si="2"/>
        <v>#DIV/0!</v>
      </c>
      <c r="Y8" s="22" t="e">
        <f t="shared" si="3"/>
        <v>#DIV/0!</v>
      </c>
      <c r="AA8" s="117"/>
      <c r="AB8" s="60">
        <v>200</v>
      </c>
      <c r="AC8" s="118" t="e">
        <f aca="true" t="shared" si="10" ref="AC8:AC19">Y$15*AB8+Y$16</f>
        <v>#DIV/0!</v>
      </c>
      <c r="AD8" s="72" t="e">
        <f aca="true" t="shared" si="11" ref="AD8:AD19">10^AC8</f>
        <v>#DIV/0!</v>
      </c>
    </row>
    <row r="9" spans="2:30" ht="12.75">
      <c r="B9" s="19">
        <v>3</v>
      </c>
      <c r="C9" s="124">
        <v>104.07263863266488</v>
      </c>
      <c r="D9" s="69">
        <v>750</v>
      </c>
      <c r="E9" s="20">
        <f t="shared" si="6"/>
        <v>2.8750612633917</v>
      </c>
      <c r="F9" s="20">
        <f t="shared" si="7"/>
        <v>2.874955554006195</v>
      </c>
      <c r="G9" s="21">
        <f t="shared" si="8"/>
        <v>0.0003676905034504696</v>
      </c>
      <c r="H9" s="22">
        <f t="shared" si="9"/>
        <v>749.8174685739793</v>
      </c>
      <c r="J9" s="60"/>
      <c r="K9" s="61">
        <f aca="true" t="shared" si="12" ref="K9:K16">J9/4</f>
        <v>0</v>
      </c>
      <c r="L9" s="25"/>
      <c r="M9" s="139"/>
      <c r="N9" s="124"/>
      <c r="O9" s="27">
        <f t="shared" si="4"/>
        <v>1.151269476810958</v>
      </c>
      <c r="P9" s="72">
        <f t="shared" si="5"/>
        <v>14.166725430996028</v>
      </c>
      <c r="S9" s="19">
        <v>4</v>
      </c>
      <c r="T9" s="82">
        <f>M53</f>
        <v>0</v>
      </c>
      <c r="U9" s="115">
        <f>O53</f>
        <v>14.166725430996028</v>
      </c>
      <c r="V9" s="20">
        <f t="shared" si="0"/>
        <v>1.151269476810958</v>
      </c>
      <c r="W9" s="20" t="e">
        <f t="shared" si="1"/>
        <v>#DIV/0!</v>
      </c>
      <c r="X9" s="21" t="e">
        <f t="shared" si="2"/>
        <v>#DIV/0!</v>
      </c>
      <c r="Y9" s="22" t="e">
        <f t="shared" si="3"/>
        <v>#DIV/0!</v>
      </c>
      <c r="AA9" s="117"/>
      <c r="AB9" s="60">
        <v>125</v>
      </c>
      <c r="AC9" s="118" t="e">
        <f t="shared" si="10"/>
        <v>#DIV/0!</v>
      </c>
      <c r="AD9" s="72" t="e">
        <f t="shared" si="11"/>
        <v>#DIV/0!</v>
      </c>
    </row>
    <row r="10" spans="2:30" ht="12.75">
      <c r="B10" s="19">
        <v>4</v>
      </c>
      <c r="C10" s="124">
        <v>132.26632334724334</v>
      </c>
      <c r="D10" s="69">
        <v>2198</v>
      </c>
      <c r="E10" s="20">
        <f t="shared" si="6"/>
        <v>3.3420276880874717</v>
      </c>
      <c r="F10" s="20">
        <f t="shared" si="7"/>
        <v>3.341908851682056</v>
      </c>
      <c r="G10" s="21">
        <f t="shared" si="8"/>
        <v>0.00035559439437088055</v>
      </c>
      <c r="H10" s="22">
        <f t="shared" si="9"/>
        <v>2197.3986414824194</v>
      </c>
      <c r="J10" s="60"/>
      <c r="K10" s="61">
        <f t="shared" si="12"/>
        <v>0</v>
      </c>
      <c r="L10" s="25"/>
      <c r="M10" s="81"/>
      <c r="N10" s="124"/>
      <c r="O10" s="27">
        <f t="shared" si="4"/>
        <v>1.151269476810958</v>
      </c>
      <c r="P10" s="72">
        <f t="shared" si="5"/>
        <v>14.166725430996028</v>
      </c>
      <c r="S10" s="19">
        <v>5</v>
      </c>
      <c r="T10" s="82">
        <f>M52</f>
        <v>0</v>
      </c>
      <c r="U10" s="115">
        <f>O52</f>
        <v>14.166725430996028</v>
      </c>
      <c r="V10" s="20">
        <f t="shared" si="0"/>
        <v>1.151269476810958</v>
      </c>
      <c r="W10" s="20" t="e">
        <f t="shared" si="1"/>
        <v>#DIV/0!</v>
      </c>
      <c r="X10" s="21" t="e">
        <f>((ABS(W10-V10))/W10)*10</f>
        <v>#DIV/0!</v>
      </c>
      <c r="Y10" s="22" t="e">
        <f>10^W10</f>
        <v>#DIV/0!</v>
      </c>
      <c r="AA10" s="117"/>
      <c r="AB10" s="60"/>
      <c r="AC10" s="118" t="e">
        <f t="shared" si="10"/>
        <v>#DIV/0!</v>
      </c>
      <c r="AD10" s="72" t="e">
        <f t="shared" si="11"/>
        <v>#DIV/0!</v>
      </c>
    </row>
    <row r="11" spans="2:30" ht="12.75">
      <c r="B11" s="19">
        <v>5</v>
      </c>
      <c r="C11" s="124">
        <v>158.87372092513877</v>
      </c>
      <c r="D11" s="69">
        <v>6063</v>
      </c>
      <c r="E11" s="20">
        <f t="shared" si="6"/>
        <v>3.7826875682349663</v>
      </c>
      <c r="F11" s="20">
        <f t="shared" si="7"/>
        <v>3.7825895277749737</v>
      </c>
      <c r="G11" s="21">
        <f t="shared" si="8"/>
        <v>0.0002591887363741822</v>
      </c>
      <c r="H11" s="22">
        <f t="shared" si="9"/>
        <v>6061.631453438378</v>
      </c>
      <c r="J11" s="60"/>
      <c r="K11" s="61">
        <f t="shared" si="12"/>
        <v>0</v>
      </c>
      <c r="L11" s="25"/>
      <c r="M11" s="81"/>
      <c r="N11" s="124"/>
      <c r="O11" s="27">
        <f t="shared" si="4"/>
        <v>1.151269476810958</v>
      </c>
      <c r="P11" s="72">
        <f t="shared" si="5"/>
        <v>14.166725430996028</v>
      </c>
      <c r="S11" s="19">
        <v>6</v>
      </c>
      <c r="T11" s="82">
        <f>M53</f>
        <v>0</v>
      </c>
      <c r="U11" s="115">
        <f>O53</f>
        <v>14.166725430996028</v>
      </c>
      <c r="V11" s="130">
        <f t="shared" si="0"/>
        <v>1.151269476810958</v>
      </c>
      <c r="W11" s="131" t="e">
        <f t="shared" si="1"/>
        <v>#DIV/0!</v>
      </c>
      <c r="X11" s="132" t="e">
        <f>((ABS(W11-V11))/W11)*10</f>
        <v>#DIV/0!</v>
      </c>
      <c r="Y11" s="22" t="e">
        <f>10^W11</f>
        <v>#DIV/0!</v>
      </c>
      <c r="AA11" s="117"/>
      <c r="AB11" s="60"/>
      <c r="AC11" s="118" t="e">
        <f t="shared" si="10"/>
        <v>#DIV/0!</v>
      </c>
      <c r="AD11" s="72" t="e">
        <f t="shared" si="11"/>
        <v>#DIV/0!</v>
      </c>
    </row>
    <row r="12" spans="2:30" ht="12.75">
      <c r="B12" s="19">
        <v>6</v>
      </c>
      <c r="C12" s="124">
        <v>178.6493359510277</v>
      </c>
      <c r="D12" s="69">
        <v>12887</v>
      </c>
      <c r="E12" s="20">
        <f t="shared" si="6"/>
        <v>4.110151828518272</v>
      </c>
      <c r="F12" s="20">
        <f t="shared" si="7"/>
        <v>4.110119921314923</v>
      </c>
      <c r="G12" s="21">
        <f t="shared" si="8"/>
        <v>7.763083306477366E-05</v>
      </c>
      <c r="H12" s="22">
        <f t="shared" si="9"/>
        <v>12886.053239121728</v>
      </c>
      <c r="J12" s="60"/>
      <c r="K12" s="61">
        <f t="shared" si="12"/>
        <v>0</v>
      </c>
      <c r="L12" s="25"/>
      <c r="M12" s="81"/>
      <c r="N12" s="124"/>
      <c r="O12" s="27">
        <f t="shared" si="4"/>
        <v>1.151269476810958</v>
      </c>
      <c r="P12" s="72">
        <f t="shared" si="5"/>
        <v>14.166725430996028</v>
      </c>
      <c r="S12" s="19">
        <v>7</v>
      </c>
      <c r="T12" s="82">
        <f>M54</f>
        <v>0</v>
      </c>
      <c r="U12" s="115">
        <f>O54</f>
        <v>14.166725430996028</v>
      </c>
      <c r="V12" s="20">
        <f t="shared" si="0"/>
        <v>1.151269476810958</v>
      </c>
      <c r="W12" s="20" t="e">
        <f t="shared" si="1"/>
        <v>#DIV/0!</v>
      </c>
      <c r="X12" s="21" t="e">
        <f t="shared" si="2"/>
        <v>#DIV/0!</v>
      </c>
      <c r="Y12" s="22" t="e">
        <f t="shared" si="3"/>
        <v>#DIV/0!</v>
      </c>
      <c r="AA12" s="117"/>
      <c r="AB12" s="60"/>
      <c r="AC12" s="118" t="e">
        <f t="shared" si="10"/>
        <v>#DIV/0!</v>
      </c>
      <c r="AD12" s="72" t="e">
        <f t="shared" si="11"/>
        <v>#DIV/0!</v>
      </c>
    </row>
    <row r="13" spans="2:30" ht="13.5" thickBot="1">
      <c r="B13" s="19">
        <v>7</v>
      </c>
      <c r="C13" s="124">
        <v>215.0748280454464</v>
      </c>
      <c r="D13" s="69">
        <v>51686</v>
      </c>
      <c r="E13" s="20">
        <f t="shared" si="6"/>
        <v>4.7133729232463075</v>
      </c>
      <c r="F13" s="20">
        <f t="shared" si="7"/>
        <v>4.713411184062135</v>
      </c>
      <c r="G13" s="21">
        <f t="shared" si="8"/>
        <v>8.117436466599593E-05</v>
      </c>
      <c r="H13" s="22">
        <f t="shared" si="9"/>
        <v>51690.55367434232</v>
      </c>
      <c r="J13" s="60"/>
      <c r="K13" s="61">
        <f t="shared" si="12"/>
        <v>0</v>
      </c>
      <c r="L13" s="25"/>
      <c r="M13" s="81"/>
      <c r="N13" s="124"/>
      <c r="O13" s="27">
        <f t="shared" si="4"/>
        <v>1.151269476810958</v>
      </c>
      <c r="P13" s="72">
        <f t="shared" si="5"/>
        <v>14.166725430996028</v>
      </c>
      <c r="S13" s="19">
        <v>8</v>
      </c>
      <c r="T13" s="82">
        <f>M55</f>
        <v>0</v>
      </c>
      <c r="U13" s="115">
        <f>O55</f>
        <v>14.166725430996028</v>
      </c>
      <c r="V13" s="130">
        <f t="shared" si="0"/>
        <v>1.151269476810958</v>
      </c>
      <c r="W13" s="131" t="e">
        <f t="shared" si="1"/>
        <v>#DIV/0!</v>
      </c>
      <c r="X13" s="132" t="e">
        <f t="shared" si="2"/>
        <v>#DIV/0!</v>
      </c>
      <c r="Y13" s="22" t="e">
        <f t="shared" si="3"/>
        <v>#DIV/0!</v>
      </c>
      <c r="AA13" s="117"/>
      <c r="AB13" s="60"/>
      <c r="AC13" s="118" t="e">
        <f t="shared" si="10"/>
        <v>#DIV/0!</v>
      </c>
      <c r="AD13" s="72" t="e">
        <f t="shared" si="11"/>
        <v>#DIV/0!</v>
      </c>
    </row>
    <row r="14" spans="2:30" ht="13.5" thickBot="1">
      <c r="B14" s="19">
        <v>8</v>
      </c>
      <c r="C14" s="124">
        <v>246.33227887319305</v>
      </c>
      <c r="D14" s="133">
        <v>170219</v>
      </c>
      <c r="E14" s="20">
        <f t="shared" si="6"/>
        <v>5.231008034800354</v>
      </c>
      <c r="F14" s="20">
        <f t="shared" si="7"/>
        <v>5.231107607524307</v>
      </c>
      <c r="G14" s="21">
        <f t="shared" si="8"/>
        <v>0.00019034730581722267</v>
      </c>
      <c r="H14" s="22">
        <f t="shared" si="9"/>
        <v>170258.03137930873</v>
      </c>
      <c r="I14" s="34"/>
      <c r="J14" s="60"/>
      <c r="K14" s="61">
        <f t="shared" si="12"/>
        <v>0</v>
      </c>
      <c r="L14" s="25"/>
      <c r="M14" s="81"/>
      <c r="N14" s="60"/>
      <c r="O14" s="27">
        <f t="shared" si="4"/>
        <v>1.151269476810958</v>
      </c>
      <c r="P14" s="72">
        <f t="shared" si="5"/>
        <v>14.166725430996028</v>
      </c>
      <c r="V14" s="179" t="s">
        <v>54</v>
      </c>
      <c r="W14" s="180"/>
      <c r="X14" s="99" t="e">
        <f>AVERAGE(X6:X13)</f>
        <v>#DIV/0!</v>
      </c>
      <c r="AA14" s="117"/>
      <c r="AB14" s="60"/>
      <c r="AC14" s="118" t="e">
        <f t="shared" si="10"/>
        <v>#DIV/0!</v>
      </c>
      <c r="AD14" s="72" t="e">
        <f t="shared" si="11"/>
        <v>#DIV/0!</v>
      </c>
    </row>
    <row r="15" spans="5:30" ht="13.5" thickBot="1">
      <c r="E15" s="179" t="s">
        <v>54</v>
      </c>
      <c r="F15" s="180"/>
      <c r="G15" s="99">
        <f>AVERAGE(G8:G14)</f>
        <v>0.00032386320947158117</v>
      </c>
      <c r="I15" s="34"/>
      <c r="J15" s="60"/>
      <c r="K15" s="61">
        <f t="shared" si="12"/>
        <v>0</v>
      </c>
      <c r="L15" s="25"/>
      <c r="M15" s="81"/>
      <c r="N15" s="60"/>
      <c r="O15" s="27">
        <f t="shared" si="4"/>
        <v>1.151269476810958</v>
      </c>
      <c r="P15" s="72">
        <f t="shared" si="5"/>
        <v>14.166725430996028</v>
      </c>
      <c r="X15" s="83" t="s">
        <v>30</v>
      </c>
      <c r="Y15" s="84" t="e">
        <f>SLOPE(V6:V13,T6:T13)</f>
        <v>#DIV/0!</v>
      </c>
      <c r="AA15" s="117"/>
      <c r="AB15" s="60"/>
      <c r="AC15" s="118" t="e">
        <f t="shared" si="10"/>
        <v>#DIV/0!</v>
      </c>
      <c r="AD15" s="72" t="e">
        <f t="shared" si="11"/>
        <v>#DIV/0!</v>
      </c>
    </row>
    <row r="16" spans="7:30" ht="12.75">
      <c r="G16" s="83" t="s">
        <v>30</v>
      </c>
      <c r="H16" s="84">
        <f>SLOPE(E8:E14,C8:C14)</f>
        <v>0.01656233665103049</v>
      </c>
      <c r="I16" s="34"/>
      <c r="J16" s="60"/>
      <c r="K16" s="61">
        <f t="shared" si="12"/>
        <v>0</v>
      </c>
      <c r="L16" s="25"/>
      <c r="M16" s="81"/>
      <c r="N16" s="60"/>
      <c r="O16" s="27">
        <f t="shared" si="4"/>
        <v>1.151269476810958</v>
      </c>
      <c r="P16" s="72">
        <f t="shared" si="5"/>
        <v>14.166725430996028</v>
      </c>
      <c r="X16" s="85" t="s">
        <v>31</v>
      </c>
      <c r="Y16" s="86" t="e">
        <f>INTERCEPT(V6:V13,T6:T13)</f>
        <v>#DIV/0!</v>
      </c>
      <c r="AA16" s="117"/>
      <c r="AB16" s="60"/>
      <c r="AC16" s="118" t="e">
        <f t="shared" si="10"/>
        <v>#DIV/0!</v>
      </c>
      <c r="AD16" s="72" t="e">
        <f t="shared" si="11"/>
        <v>#DIV/0!</v>
      </c>
    </row>
    <row r="17" spans="7:30" ht="13.5" thickBot="1">
      <c r="G17" s="85" t="s">
        <v>31</v>
      </c>
      <c r="H17" s="86">
        <f>INTERCEPT(E8:E14,C8:C14)</f>
        <v>1.151269476810958</v>
      </c>
      <c r="L17" s="25"/>
      <c r="M17" s="81"/>
      <c r="N17" s="60"/>
      <c r="O17" s="27">
        <f t="shared" si="4"/>
        <v>1.151269476810958</v>
      </c>
      <c r="P17" s="72">
        <f t="shared" si="5"/>
        <v>14.166725430996028</v>
      </c>
      <c r="X17" s="87" t="s">
        <v>32</v>
      </c>
      <c r="Y17" s="88" t="e">
        <f>RSQ(V6:V13,T6:T13)</f>
        <v>#DIV/0!</v>
      </c>
      <c r="AA17" s="117"/>
      <c r="AB17" s="60"/>
      <c r="AC17" s="118" t="e">
        <f t="shared" si="10"/>
        <v>#DIV/0!</v>
      </c>
      <c r="AD17" s="72" t="e">
        <f t="shared" si="11"/>
        <v>#DIV/0!</v>
      </c>
    </row>
    <row r="18" spans="7:30" ht="13.5" thickBot="1">
      <c r="G18" s="87" t="s">
        <v>32</v>
      </c>
      <c r="H18" s="88">
        <f>RSQ(E8:E14,C8:C14)</f>
        <v>0.9999999848929323</v>
      </c>
      <c r="L18" s="25"/>
      <c r="M18" s="81"/>
      <c r="N18" s="60"/>
      <c r="O18" s="27">
        <f t="shared" si="4"/>
        <v>1.151269476810958</v>
      </c>
      <c r="P18" s="72">
        <f t="shared" si="5"/>
        <v>14.166725430996028</v>
      </c>
      <c r="AA18" s="117"/>
      <c r="AB18" s="60"/>
      <c r="AC18" s="118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AA19" s="117"/>
      <c r="AB19" s="60"/>
      <c r="AC19" s="118" t="e">
        <f t="shared" si="10"/>
        <v>#DIV/0!</v>
      </c>
      <c r="AD19" s="72" t="e">
        <f t="shared" si="11"/>
        <v>#DIV/0!</v>
      </c>
    </row>
    <row r="20" spans="10:15" ht="15">
      <c r="J20" s="62" t="s">
        <v>33</v>
      </c>
      <c r="K20" s="63"/>
      <c r="L20" s="25"/>
      <c r="M20" s="74" t="s">
        <v>36</v>
      </c>
      <c r="N20" s="75"/>
      <c r="O20" s="25"/>
    </row>
    <row r="21" spans="10:15" ht="15">
      <c r="J21" s="56" t="s">
        <v>39</v>
      </c>
      <c r="K21" s="57"/>
      <c r="L21" s="25"/>
      <c r="M21" s="48" t="s">
        <v>44</v>
      </c>
      <c r="N21" s="49"/>
      <c r="O21" s="25"/>
    </row>
    <row r="22" spans="10:15" ht="15">
      <c r="J22" s="56" t="s">
        <v>27</v>
      </c>
      <c r="K22" s="57"/>
      <c r="L22" s="25"/>
      <c r="M22" s="48" t="s">
        <v>45</v>
      </c>
      <c r="N22" s="49"/>
      <c r="O22" s="25"/>
    </row>
    <row r="23" spans="10:15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</row>
    <row r="24" spans="10:15" ht="12.75">
      <c r="J24" s="64"/>
      <c r="K24" s="65" t="e">
        <f aca="true" t="shared" si="13" ref="K24:K31">LOG10(J24*10)*(64)</f>
        <v>#NUM!</v>
      </c>
      <c r="L24" s="25"/>
      <c r="M24" s="48" t="s">
        <v>47</v>
      </c>
      <c r="N24" s="49"/>
      <c r="O24" s="25"/>
    </row>
    <row r="25" spans="10:15" ht="12.75">
      <c r="J25" s="60"/>
      <c r="K25" s="65" t="e">
        <f t="shared" si="13"/>
        <v>#NUM!</v>
      </c>
      <c r="L25" s="25"/>
      <c r="M25" s="48" t="s">
        <v>43</v>
      </c>
      <c r="N25" s="49"/>
      <c r="O25" s="25"/>
    </row>
    <row r="26" spans="10:15" ht="12.75">
      <c r="J26" s="60"/>
      <c r="K26" s="65" t="e">
        <f t="shared" si="13"/>
        <v>#NUM!</v>
      </c>
      <c r="L26" s="25"/>
      <c r="M26" s="76" t="s">
        <v>48</v>
      </c>
      <c r="N26" s="49"/>
      <c r="O26" s="25"/>
    </row>
    <row r="27" spans="10:15" ht="12.75">
      <c r="J27" s="60"/>
      <c r="K27" s="65" t="e">
        <f t="shared" si="13"/>
        <v>#NUM!</v>
      </c>
      <c r="L27" s="25"/>
      <c r="M27" s="50" t="s">
        <v>49</v>
      </c>
      <c r="N27" s="51"/>
      <c r="O27" s="25"/>
    </row>
    <row r="28" spans="10:15" ht="12.75">
      <c r="J28" s="60"/>
      <c r="K28" s="65" t="e">
        <f t="shared" si="13"/>
        <v>#NUM!</v>
      </c>
      <c r="L28" s="25"/>
      <c r="O28" s="25"/>
    </row>
    <row r="29" spans="10:15" ht="12.75">
      <c r="J29" s="60"/>
      <c r="K29" s="65" t="e">
        <f t="shared" si="13"/>
        <v>#NUM!</v>
      </c>
      <c r="L29" s="25"/>
      <c r="O29" s="25"/>
    </row>
    <row r="30" spans="10:15" ht="12.75">
      <c r="J30" s="60"/>
      <c r="K30" s="65" t="e">
        <f t="shared" si="13"/>
        <v>#NUM!</v>
      </c>
      <c r="L30" s="25"/>
      <c r="O30" s="25"/>
    </row>
    <row r="31" spans="10:15" ht="12.75">
      <c r="J31" s="60"/>
      <c r="K31" s="65" t="e">
        <f t="shared" si="13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41</v>
      </c>
      <c r="K34" s="53"/>
      <c r="L34" s="25"/>
      <c r="M34" s="175" t="s">
        <v>61</v>
      </c>
      <c r="N34" s="176"/>
      <c r="O34" s="176"/>
      <c r="P34" s="178"/>
    </row>
    <row r="35" spans="10:16" ht="15">
      <c r="J35" s="54" t="s">
        <v>42</v>
      </c>
      <c r="K35" s="66"/>
      <c r="L35" s="25"/>
      <c r="M35" s="157" t="s">
        <v>57</v>
      </c>
      <c r="N35" s="186"/>
      <c r="O35" s="186"/>
      <c r="P35" s="187"/>
    </row>
    <row r="36" spans="10:16" ht="15">
      <c r="J36" s="56" t="s">
        <v>39</v>
      </c>
      <c r="K36" s="57"/>
      <c r="L36" s="25"/>
      <c r="M36" s="188" t="s">
        <v>76</v>
      </c>
      <c r="N36" s="189"/>
      <c r="O36" s="189"/>
      <c r="P36" s="190"/>
    </row>
    <row r="37" spans="10:16" ht="15.75" thickBot="1">
      <c r="J37" s="56" t="s">
        <v>27</v>
      </c>
      <c r="K37" s="57"/>
      <c r="L37" s="25"/>
      <c r="M37" s="188" t="s">
        <v>59</v>
      </c>
      <c r="N37" s="191"/>
      <c r="O37" s="191"/>
      <c r="P37" s="190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52</v>
      </c>
      <c r="P38" s="104" t="s">
        <v>78</v>
      </c>
    </row>
    <row r="39" spans="10:16" ht="12.75">
      <c r="J39" s="64">
        <v>1.17</v>
      </c>
      <c r="K39" s="65">
        <f aca="true" t="shared" si="14" ref="K39:K46">LOG10(J39)*(64)</f>
        <v>4.363895151754344</v>
      </c>
      <c r="L39" s="25"/>
      <c r="M39" s="64">
        <f>N7</f>
        <v>0</v>
      </c>
      <c r="N39" s="65">
        <f>10^(4*(M39/256))</f>
        <v>1</v>
      </c>
      <c r="O39" s="65">
        <f>P7</f>
        <v>14.166725430996028</v>
      </c>
      <c r="P39" s="122">
        <f>O39/N39</f>
        <v>14.166725430996028</v>
      </c>
    </row>
    <row r="40" spans="10:16" ht="12.75">
      <c r="J40" s="60">
        <v>12.56</v>
      </c>
      <c r="K40" s="65">
        <f t="shared" si="14"/>
        <v>70.33533692167535</v>
      </c>
      <c r="L40" s="25"/>
      <c r="M40" s="64">
        <f>N8</f>
        <v>0</v>
      </c>
      <c r="N40" s="65">
        <f>10^(4*(M40/256))</f>
        <v>1</v>
      </c>
      <c r="O40" s="65">
        <f>P8</f>
        <v>14.166725430996028</v>
      </c>
      <c r="P40" s="122">
        <f>O40/N40</f>
        <v>14.166725430996028</v>
      </c>
    </row>
    <row r="41" spans="10:16" ht="12.75">
      <c r="J41" s="60">
        <v>42.28</v>
      </c>
      <c r="K41" s="65">
        <f t="shared" si="14"/>
        <v>104.07263863266488</v>
      </c>
      <c r="L41" s="25"/>
      <c r="M41" s="64">
        <f>N9</f>
        <v>0</v>
      </c>
      <c r="N41" s="65">
        <f>10^(4*(M41/256))</f>
        <v>1</v>
      </c>
      <c r="O41" s="65">
        <f>P9</f>
        <v>14.166725430996028</v>
      </c>
      <c r="P41" s="122">
        <f>O41/N41</f>
        <v>14.166725430996028</v>
      </c>
    </row>
    <row r="42" spans="10:16" ht="12.75">
      <c r="J42" s="60">
        <v>116.59</v>
      </c>
      <c r="K42" s="65">
        <f t="shared" si="14"/>
        <v>132.26632334724334</v>
      </c>
      <c r="L42" s="25"/>
      <c r="M42" s="64">
        <f>N10</f>
        <v>0</v>
      </c>
      <c r="N42" s="65">
        <f>10^(4*(M42/256))</f>
        <v>1</v>
      </c>
      <c r="O42" s="65">
        <f>P10</f>
        <v>14.166725430996028</v>
      </c>
      <c r="P42" s="122">
        <f>O42/N42</f>
        <v>14.166725430996028</v>
      </c>
    </row>
    <row r="43" spans="10:16" ht="12.75">
      <c r="J43" s="60">
        <v>303.67</v>
      </c>
      <c r="K43" s="65">
        <f t="shared" si="14"/>
        <v>158.87372092513877</v>
      </c>
      <c r="L43" s="25"/>
      <c r="M43" s="64">
        <f>N11</f>
        <v>0</v>
      </c>
      <c r="N43" s="65">
        <f>10^(4*(M43/256))</f>
        <v>1</v>
      </c>
      <c r="O43" s="65">
        <f>P11</f>
        <v>14.166725430996028</v>
      </c>
      <c r="P43" s="122">
        <f>O43/N43</f>
        <v>14.166725430996028</v>
      </c>
    </row>
    <row r="44" spans="10:12" ht="13.5" thickBot="1">
      <c r="J44" s="60">
        <v>618.58</v>
      </c>
      <c r="K44" s="65">
        <f t="shared" si="14"/>
        <v>178.6493359510277</v>
      </c>
      <c r="L44" s="25"/>
    </row>
    <row r="45" spans="10:15" ht="13.5" thickBot="1">
      <c r="J45" s="60">
        <v>2293.74</v>
      </c>
      <c r="K45" s="65">
        <f t="shared" si="14"/>
        <v>215.0748280454464</v>
      </c>
      <c r="L45" s="25"/>
      <c r="M45" s="175" t="s">
        <v>84</v>
      </c>
      <c r="N45" s="176"/>
      <c r="O45" s="177"/>
    </row>
    <row r="46" spans="1:15" ht="15">
      <c r="A46" s="129"/>
      <c r="J46" s="60">
        <v>7062.23</v>
      </c>
      <c r="K46" s="65">
        <f t="shared" si="14"/>
        <v>246.33227887319305</v>
      </c>
      <c r="M46" s="157" t="s">
        <v>77</v>
      </c>
      <c r="N46" s="186"/>
      <c r="O46" s="194"/>
    </row>
    <row r="47" spans="1:15" ht="15">
      <c r="A47" s="128" t="s">
        <v>80</v>
      </c>
      <c r="B47" s="5"/>
      <c r="C47" s="5"/>
      <c r="D47" s="5"/>
      <c r="E47" s="11" t="s">
        <v>3</v>
      </c>
      <c r="F47" s="14"/>
      <c r="G47" s="11" t="s">
        <v>7</v>
      </c>
      <c r="H47" s="13"/>
      <c r="J47" s="25"/>
      <c r="K47" s="25"/>
      <c r="M47" s="188" t="s">
        <v>81</v>
      </c>
      <c r="N47" s="189"/>
      <c r="O47" s="195"/>
    </row>
    <row r="48" spans="1:15" ht="15.75" thickBot="1">
      <c r="A48" s="127" t="s">
        <v>5</v>
      </c>
      <c r="B48" s="14"/>
      <c r="C48" s="14"/>
      <c r="D48" s="14"/>
      <c r="E48" s="126"/>
      <c r="F48" s="14"/>
      <c r="G48" s="126"/>
      <c r="H48" s="13"/>
      <c r="I48" s="23"/>
      <c r="J48" s="25"/>
      <c r="K48" s="25"/>
      <c r="M48" s="183"/>
      <c r="N48" s="184"/>
      <c r="O48" s="185"/>
    </row>
    <row r="49" spans="1:15" ht="15" thickBot="1">
      <c r="A49" s="42"/>
      <c r="B49" s="16"/>
      <c r="C49" s="23"/>
      <c r="D49" s="16"/>
      <c r="E49" s="16"/>
      <c r="F49" s="23"/>
      <c r="G49" s="23"/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79</v>
      </c>
    </row>
    <row r="50" spans="1:15" ht="15">
      <c r="A50" s="125" t="s">
        <v>8</v>
      </c>
      <c r="B50" s="15"/>
      <c r="C50" s="15"/>
      <c r="D50" s="126" t="s">
        <v>6</v>
      </c>
      <c r="E50" s="14"/>
      <c r="F50" s="14"/>
      <c r="G50" s="126" t="s">
        <v>4</v>
      </c>
      <c r="H50" s="13"/>
      <c r="I50" s="23"/>
      <c r="J50" s="54" t="s">
        <v>82</v>
      </c>
      <c r="K50" s="66"/>
      <c r="M50" s="114"/>
      <c r="N50" s="106">
        <f aca="true" t="shared" si="15" ref="N50:N57">10^(4*(M50/256))</f>
        <v>1</v>
      </c>
      <c r="O50" s="113">
        <f>P39*N50</f>
        <v>14.166725430996028</v>
      </c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14"/>
      <c r="N51" s="106">
        <f t="shared" si="15"/>
        <v>1</v>
      </c>
      <c r="O51" s="113">
        <f>P39*N51</f>
        <v>14.166725430996028</v>
      </c>
    </row>
    <row r="52" spans="1:15" ht="15">
      <c r="A52" s="137"/>
      <c r="B52" s="5"/>
      <c r="C52" s="5"/>
      <c r="D52" s="5"/>
      <c r="E52" s="5"/>
      <c r="F52" s="5"/>
      <c r="G52" s="5"/>
      <c r="H52" s="138"/>
      <c r="I52" s="23"/>
      <c r="J52" s="56" t="s">
        <v>27</v>
      </c>
      <c r="K52" s="57"/>
      <c r="M52" s="114"/>
      <c r="N52" s="106">
        <f t="shared" si="15"/>
        <v>1</v>
      </c>
      <c r="O52" s="113">
        <f>P39*N52</f>
        <v>14.166725430996028</v>
      </c>
    </row>
    <row r="53" spans="1:15" ht="15" thickBot="1">
      <c r="A53" s="134"/>
      <c r="B53" s="135"/>
      <c r="C53" s="135"/>
      <c r="D53" s="135"/>
      <c r="E53" s="135"/>
      <c r="F53" s="135"/>
      <c r="G53" s="135"/>
      <c r="H53" s="136"/>
      <c r="I53" s="23"/>
      <c r="J53" s="58" t="s">
        <v>83</v>
      </c>
      <c r="K53" s="59" t="s">
        <v>21</v>
      </c>
      <c r="L53" s="25"/>
      <c r="M53" s="114"/>
      <c r="N53" s="106">
        <f t="shared" si="15"/>
        <v>1</v>
      </c>
      <c r="O53" s="113">
        <f>P39*N53</f>
        <v>14.166725430996028</v>
      </c>
    </row>
    <row r="54" spans="10:15" ht="12.75">
      <c r="J54" s="64"/>
      <c r="K54" s="65" t="e">
        <f>LOG10(J54)*(256/LOG10(262144))</f>
        <v>#NUM!</v>
      </c>
      <c r="L54" s="25"/>
      <c r="M54" s="114"/>
      <c r="N54" s="106">
        <f t="shared" si="15"/>
        <v>1</v>
      </c>
      <c r="O54" s="113">
        <f>P39*N54</f>
        <v>14.166725430996028</v>
      </c>
    </row>
    <row r="55" spans="10:15" ht="12.75">
      <c r="J55" s="60"/>
      <c r="K55" s="65" t="e">
        <f aca="true" t="shared" si="16" ref="K55:K61">LOG10(J55)*(256/LOG10(262144))</f>
        <v>#NUM!</v>
      </c>
      <c r="L55" s="25"/>
      <c r="M55" s="111"/>
      <c r="N55" s="106">
        <f t="shared" si="15"/>
        <v>1</v>
      </c>
      <c r="O55" s="112">
        <f>P39*N55</f>
        <v>14.166725430996028</v>
      </c>
    </row>
    <row r="56" spans="10:15" ht="12.75">
      <c r="J56" s="60"/>
      <c r="K56" s="65" t="e">
        <f t="shared" si="16"/>
        <v>#NUM!</v>
      </c>
      <c r="L56" s="25"/>
      <c r="M56" s="114"/>
      <c r="N56" s="106">
        <f t="shared" si="15"/>
        <v>1</v>
      </c>
      <c r="O56" s="113">
        <f>P41*N56</f>
        <v>14.166725430996028</v>
      </c>
    </row>
    <row r="57" spans="10:15" ht="12.75">
      <c r="J57" s="60"/>
      <c r="K57" s="65" t="e">
        <f t="shared" si="16"/>
        <v>#NUM!</v>
      </c>
      <c r="L57" s="25"/>
      <c r="M57" s="111"/>
      <c r="N57" s="106">
        <f t="shared" si="15"/>
        <v>1</v>
      </c>
      <c r="O57" s="112">
        <f>P41*N57</f>
        <v>14.166725430996028</v>
      </c>
    </row>
    <row r="58" spans="10:15" ht="12.75">
      <c r="J58" s="60"/>
      <c r="K58" s="65" t="e">
        <f t="shared" si="16"/>
        <v>#NUM!</v>
      </c>
      <c r="L58" s="25"/>
      <c r="M58" s="25"/>
      <c r="N58" s="25"/>
      <c r="O58" s="25"/>
    </row>
    <row r="59" spans="10:15" ht="12.75">
      <c r="J59" s="60"/>
      <c r="K59" s="65" t="e">
        <f t="shared" si="16"/>
        <v>#NUM!</v>
      </c>
      <c r="L59" s="25"/>
      <c r="M59" s="25"/>
      <c r="N59" s="25"/>
      <c r="O59" s="25"/>
    </row>
    <row r="60" spans="10:15" ht="12.75">
      <c r="J60" s="60"/>
      <c r="K60" s="65" t="e">
        <f t="shared" si="16"/>
        <v>#NUM!</v>
      </c>
      <c r="L60" s="25"/>
      <c r="M60" s="25"/>
      <c r="N60" s="25"/>
      <c r="O60" s="25"/>
    </row>
    <row r="61" spans="10:15" ht="12.75">
      <c r="J61" s="60"/>
      <c r="K61" s="65" t="e">
        <f t="shared" si="16"/>
        <v>#NUM!</v>
      </c>
      <c r="L61" s="25"/>
      <c r="M61" s="25"/>
      <c r="N61" s="25"/>
      <c r="O61" s="25"/>
    </row>
    <row r="62" spans="10:15" ht="12.75">
      <c r="J62" s="25"/>
      <c r="K62" s="25"/>
      <c r="L62" s="25"/>
      <c r="M62" s="25"/>
      <c r="N62" s="25"/>
      <c r="O62" s="25"/>
    </row>
    <row r="63" spans="10:15" ht="12.75">
      <c r="J63" s="25"/>
      <c r="K63" s="25"/>
      <c r="L63" s="25"/>
      <c r="M63" s="25"/>
      <c r="N63" s="25"/>
      <c r="O63" s="25"/>
    </row>
    <row r="64" spans="10:15" ht="12.75">
      <c r="J64" s="25"/>
      <c r="K64" s="25"/>
      <c r="L64" s="25"/>
      <c r="M64" s="25"/>
      <c r="N64" s="25"/>
      <c r="O64" s="25"/>
    </row>
    <row r="65" spans="10:15" ht="12.75">
      <c r="J65" s="25"/>
      <c r="K65" s="25"/>
      <c r="L65" s="25"/>
      <c r="M65" s="25"/>
      <c r="N65" s="25"/>
      <c r="O65" s="25"/>
    </row>
    <row r="66" spans="10:15" ht="12.75">
      <c r="J66" s="25"/>
      <c r="K66" s="25"/>
      <c r="L66" s="25"/>
      <c r="M66" s="25"/>
      <c r="N66" s="25"/>
      <c r="O66" s="25"/>
    </row>
    <row r="67" spans="10:15" ht="12.75">
      <c r="J67" s="25"/>
      <c r="K67" s="25"/>
      <c r="L67" s="25"/>
      <c r="M67" s="25"/>
      <c r="N67" s="25"/>
      <c r="O67" s="25"/>
    </row>
    <row r="68" spans="10:15" ht="12.75">
      <c r="J68" s="25"/>
      <c r="K68" s="25"/>
      <c r="L68" s="25"/>
      <c r="M68" s="25"/>
      <c r="N68" s="25"/>
      <c r="O68" s="25"/>
    </row>
    <row r="69" spans="10:15" ht="12.75">
      <c r="J69" s="25"/>
      <c r="K69" s="25"/>
      <c r="L69" s="25"/>
      <c r="M69" s="25"/>
      <c r="N69" s="25"/>
      <c r="O69" s="25"/>
    </row>
    <row r="70" spans="10:15" ht="12.75">
      <c r="J70" s="25"/>
      <c r="K70" s="25"/>
      <c r="L70" s="25"/>
      <c r="M70" s="25"/>
      <c r="N70" s="25"/>
      <c r="O70" s="25"/>
    </row>
    <row r="71" spans="10:15" ht="12.75">
      <c r="J71" s="25"/>
      <c r="K71" s="25"/>
      <c r="L71" s="25"/>
      <c r="M71" s="25"/>
      <c r="N71" s="25"/>
      <c r="O71" s="25"/>
    </row>
    <row r="72" spans="10:15" ht="12.75">
      <c r="J72" s="25"/>
      <c r="K72" s="25"/>
      <c r="L72" s="25"/>
      <c r="M72" s="25"/>
      <c r="N72" s="25"/>
      <c r="O72" s="25"/>
    </row>
    <row r="73" spans="10:15" ht="12.75">
      <c r="J73" s="25"/>
      <c r="K73" s="25"/>
      <c r="L73" s="25"/>
      <c r="M73" s="25"/>
      <c r="N73" s="25"/>
      <c r="O73" s="25"/>
    </row>
    <row r="74" spans="10:15" ht="12.75">
      <c r="J74" s="25"/>
      <c r="K74" s="25"/>
      <c r="L74" s="25"/>
      <c r="M74" s="25"/>
      <c r="N74" s="25"/>
      <c r="O74" s="25"/>
    </row>
    <row r="75" spans="10:15" ht="12.75">
      <c r="J75" s="25"/>
      <c r="K75" s="25"/>
      <c r="L75" s="25"/>
      <c r="O75" s="25"/>
    </row>
    <row r="76" spans="10:15" ht="12.75">
      <c r="J76" s="25"/>
      <c r="K76" s="25"/>
      <c r="L76" s="25"/>
      <c r="O76" s="25"/>
    </row>
    <row r="77" spans="10:12" ht="12.75">
      <c r="J77" s="25"/>
      <c r="K77" s="25"/>
      <c r="L77" s="25"/>
    </row>
    <row r="78" spans="10:12" ht="12.75">
      <c r="J78" s="25"/>
      <c r="K78" s="25"/>
      <c r="L78" s="25"/>
    </row>
    <row r="79" spans="10:11" ht="12.75">
      <c r="J79" s="25"/>
      <c r="K79" s="25"/>
    </row>
    <row r="80" spans="10:11" ht="12.75">
      <c r="J80" s="25"/>
      <c r="K80" s="25"/>
    </row>
    <row r="81" spans="10:11" ht="12.75">
      <c r="J81" s="25"/>
      <c r="K81" s="25"/>
    </row>
    <row r="82" spans="10:11" ht="12.75">
      <c r="J82" s="25"/>
      <c r="K82" s="25"/>
    </row>
    <row r="83" spans="10:11" ht="12.75">
      <c r="J83" s="25"/>
      <c r="K83" s="25"/>
    </row>
    <row r="84" spans="10:11" ht="12.75">
      <c r="J84" s="25"/>
      <c r="K84" s="25"/>
    </row>
    <row r="85" spans="10:11" ht="12.75">
      <c r="J85" s="25"/>
      <c r="K85" s="25"/>
    </row>
    <row r="86" spans="10:11" ht="12.75">
      <c r="J86" s="25"/>
      <c r="K86" s="25"/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5:AD5"/>
    <mergeCell ref="AA6:AD6"/>
    <mergeCell ref="M46:O46"/>
    <mergeCell ref="M47:O47"/>
    <mergeCell ref="M48:O48"/>
    <mergeCell ref="V14:W14"/>
    <mergeCell ref="M35:P35"/>
    <mergeCell ref="M36:P36"/>
    <mergeCell ref="M37:P37"/>
    <mergeCell ref="M45:O45"/>
    <mergeCell ref="E15:F15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1">
      <selection activeCell="D14" sqref="D14"/>
    </sheetView>
  </sheetViews>
  <sheetFormatPr defaultColWidth="9.140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6" ht="16.5" thickBot="1">
      <c r="B1" s="78" t="s">
        <v>28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2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144" t="s">
        <v>11</v>
      </c>
      <c r="D5" s="3" t="s">
        <v>85</v>
      </c>
      <c r="E5" s="3" t="s">
        <v>86</v>
      </c>
      <c r="F5" s="3" t="s">
        <v>13</v>
      </c>
      <c r="G5" s="7" t="s">
        <v>10</v>
      </c>
      <c r="H5" s="4" t="s">
        <v>87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144" t="s">
        <v>11</v>
      </c>
      <c r="U5" s="3" t="s">
        <v>85</v>
      </c>
      <c r="V5" s="3" t="s">
        <v>86</v>
      </c>
      <c r="W5" s="3" t="s">
        <v>13</v>
      </c>
      <c r="X5" s="7" t="s">
        <v>10</v>
      </c>
      <c r="Y5" s="4" t="s">
        <v>87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4">
        <v>10.135199494095977</v>
      </c>
      <c r="D6" s="69"/>
      <c r="E6" s="17"/>
      <c r="F6" s="17"/>
      <c r="G6" s="44"/>
      <c r="H6" s="4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90</v>
      </c>
      <c r="Q6" s="25"/>
      <c r="S6" s="9">
        <v>1</v>
      </c>
      <c r="T6" s="82">
        <f>M50</f>
        <v>0</v>
      </c>
      <c r="U6" s="115">
        <f>O50</f>
        <v>136.5654740073452</v>
      </c>
      <c r="V6" s="17">
        <f aca="true" t="shared" si="0" ref="V6:V13">LOG10(U6)</f>
        <v>2.1353409164512693</v>
      </c>
      <c r="W6" s="17" t="e">
        <f aca="true" t="shared" si="1" ref="W6:W13">Y$15*T6+Y$16</f>
        <v>#DIV/0!</v>
      </c>
      <c r="X6" s="44" t="e">
        <f aca="true" t="shared" si="2" ref="X6:X13">((ABS(W6-V6))/W6)*10</f>
        <v>#DIV/0!</v>
      </c>
      <c r="Y6" s="47" t="e">
        <f aca="true" t="shared" si="3" ref="Y6:Y13">10^W6</f>
        <v>#DIV/0!</v>
      </c>
      <c r="AA6" s="160" t="s">
        <v>65</v>
      </c>
      <c r="AB6" s="192"/>
      <c r="AC6" s="192"/>
      <c r="AD6" s="193"/>
    </row>
    <row r="7" spans="2:30" ht="15">
      <c r="B7" s="9">
        <v>2</v>
      </c>
      <c r="C7" s="124">
        <v>65.14353401366436</v>
      </c>
      <c r="D7" s="69">
        <v>1437</v>
      </c>
      <c r="E7" s="17">
        <f aca="true" t="shared" si="4" ref="E7:E13">LOG10(D7)</f>
        <v>3.157456768134226</v>
      </c>
      <c r="F7" s="17">
        <f aca="true" t="shared" si="5" ref="F7:F13">H$15*C7+H$16</f>
        <v>3.157475726100638</v>
      </c>
      <c r="G7" s="44">
        <f aca="true" t="shared" si="6" ref="G7:G13">((ABS(F7-E7))/F7)*10</f>
        <v>6.00415270196931E-05</v>
      </c>
      <c r="H7" s="47">
        <f aca="true" t="shared" si="7" ref="H7:H13">10^F7</f>
        <v>1437.06272976858</v>
      </c>
      <c r="J7" s="56" t="s">
        <v>27</v>
      </c>
      <c r="K7" s="57"/>
      <c r="L7" s="25"/>
      <c r="M7" s="81"/>
      <c r="N7" s="124"/>
      <c r="O7" s="27">
        <f aca="true" t="shared" si="8" ref="O7:O18">H$15*N7+H$16</f>
        <v>2.1353409164512693</v>
      </c>
      <c r="P7" s="72">
        <f aca="true" t="shared" si="9" ref="P7:P18">10^O7</f>
        <v>136.5654740073452</v>
      </c>
      <c r="Q7" s="25"/>
      <c r="S7" s="9">
        <v>2</v>
      </c>
      <c r="T7" s="82">
        <f>M51</f>
        <v>0</v>
      </c>
      <c r="U7" s="115">
        <f>O51</f>
        <v>136.5654740073452</v>
      </c>
      <c r="V7" s="17">
        <f t="shared" si="0"/>
        <v>2.1353409164512693</v>
      </c>
      <c r="W7" s="17" t="e">
        <f t="shared" si="1"/>
        <v>#DIV/0!</v>
      </c>
      <c r="X7" s="44" t="e">
        <f t="shared" si="2"/>
        <v>#DIV/0!</v>
      </c>
      <c r="Y7" s="47" t="e">
        <f t="shared" si="3"/>
        <v>#DIV/0!</v>
      </c>
      <c r="AA7" s="26" t="s">
        <v>55</v>
      </c>
      <c r="AB7" s="116" t="s">
        <v>22</v>
      </c>
      <c r="AC7" s="116" t="s">
        <v>23</v>
      </c>
      <c r="AD7" s="116" t="s">
        <v>90</v>
      </c>
    </row>
    <row r="8" spans="2:30" ht="13.5" thickBot="1">
      <c r="B8" s="9">
        <v>3</v>
      </c>
      <c r="C8" s="124">
        <v>97.89996504146666</v>
      </c>
      <c r="D8" s="69">
        <v>4693</v>
      </c>
      <c r="E8" s="17">
        <f t="shared" si="4"/>
        <v>3.6714505542124947</v>
      </c>
      <c r="F8" s="17">
        <f t="shared" si="5"/>
        <v>3.671440602282707</v>
      </c>
      <c r="G8" s="44">
        <f t="shared" si="6"/>
        <v>2.7106334722187146E-05</v>
      </c>
      <c r="H8" s="47">
        <f t="shared" si="7"/>
        <v>4692.892460361978</v>
      </c>
      <c r="J8" s="58" t="s">
        <v>20</v>
      </c>
      <c r="K8" s="59" t="s">
        <v>21</v>
      </c>
      <c r="L8" s="25"/>
      <c r="M8" s="81"/>
      <c r="N8" s="124"/>
      <c r="O8" s="27">
        <f t="shared" si="8"/>
        <v>2.1353409164512693</v>
      </c>
      <c r="P8" s="72">
        <f t="shared" si="9"/>
        <v>136.5654740073452</v>
      </c>
      <c r="Q8" s="25"/>
      <c r="S8" s="9">
        <v>3</v>
      </c>
      <c r="T8" s="82">
        <f>M52</f>
        <v>0</v>
      </c>
      <c r="U8" s="115">
        <f>O52</f>
        <v>136.5654740073452</v>
      </c>
      <c r="V8" s="17">
        <f t="shared" si="0"/>
        <v>2.1353409164512693</v>
      </c>
      <c r="W8" s="17" t="e">
        <f t="shared" si="1"/>
        <v>#DIV/0!</v>
      </c>
      <c r="X8" s="44" t="e">
        <f t="shared" si="2"/>
        <v>#DIV/0!</v>
      </c>
      <c r="Y8" s="47" t="e">
        <f t="shared" si="3"/>
        <v>#DIV/0!</v>
      </c>
      <c r="AA8" s="117"/>
      <c r="AB8" s="60">
        <v>200</v>
      </c>
      <c r="AC8" s="118" t="e">
        <f aca="true" t="shared" si="10" ref="AC8:AC19">Y$15*AB8+Y$16</f>
        <v>#DIV/0!</v>
      </c>
      <c r="AD8" s="72" t="e">
        <f aca="true" t="shared" si="11" ref="AD8:AD19">10^AC8</f>
        <v>#DIV/0!</v>
      </c>
    </row>
    <row r="9" spans="2:30" ht="12.75">
      <c r="B9" s="9">
        <v>4</v>
      </c>
      <c r="C9" s="124">
        <v>125.89010445815696</v>
      </c>
      <c r="D9" s="69">
        <v>12901</v>
      </c>
      <c r="E9" s="17">
        <f t="shared" si="4"/>
        <v>4.110623375233331</v>
      </c>
      <c r="F9" s="17">
        <f t="shared" si="5"/>
        <v>4.110619966097032</v>
      </c>
      <c r="G9" s="44">
        <f t="shared" si="6"/>
        <v>8.293484502850348E-06</v>
      </c>
      <c r="H9" s="47">
        <f t="shared" si="7"/>
        <v>12900.898729786844</v>
      </c>
      <c r="J9" s="60"/>
      <c r="K9" s="61">
        <f aca="true" t="shared" si="12" ref="K9:K16">J9/4</f>
        <v>0</v>
      </c>
      <c r="L9" s="25"/>
      <c r="M9" s="81"/>
      <c r="N9" s="124"/>
      <c r="O9" s="27">
        <f t="shared" si="8"/>
        <v>2.1353409164512693</v>
      </c>
      <c r="P9" s="72">
        <f t="shared" si="9"/>
        <v>136.5654740073452</v>
      </c>
      <c r="Q9" s="25"/>
      <c r="S9" s="9">
        <v>4</v>
      </c>
      <c r="T9" s="82">
        <f>M53</f>
        <v>0</v>
      </c>
      <c r="U9" s="115">
        <f>O53</f>
        <v>136.5654740073452</v>
      </c>
      <c r="V9" s="17">
        <f t="shared" si="0"/>
        <v>2.1353409164512693</v>
      </c>
      <c r="W9" s="17" t="e">
        <f t="shared" si="1"/>
        <v>#DIV/0!</v>
      </c>
      <c r="X9" s="44" t="e">
        <f t="shared" si="2"/>
        <v>#DIV/0!</v>
      </c>
      <c r="Y9" s="47" t="e">
        <f t="shared" si="3"/>
        <v>#DIV/0!</v>
      </c>
      <c r="AA9" s="117"/>
      <c r="AB9" s="60"/>
      <c r="AC9" s="118" t="e">
        <f t="shared" si="10"/>
        <v>#DIV/0!</v>
      </c>
      <c r="AD9" s="72" t="e">
        <f t="shared" si="11"/>
        <v>#DIV/0!</v>
      </c>
    </row>
    <row r="10" spans="2:30" ht="12.75">
      <c r="B10" s="9">
        <v>5</v>
      </c>
      <c r="C10" s="124">
        <v>154.9299596511082</v>
      </c>
      <c r="D10" s="69">
        <v>36837</v>
      </c>
      <c r="E10" s="17">
        <f t="shared" si="4"/>
        <v>4.566284254084595</v>
      </c>
      <c r="F10" s="17">
        <f t="shared" si="5"/>
        <v>4.566269898347658</v>
      </c>
      <c r="G10" s="44">
        <f t="shared" si="6"/>
        <v>3.143865180236516E-05</v>
      </c>
      <c r="H10" s="47">
        <f t="shared" si="7"/>
        <v>36835.78236182257</v>
      </c>
      <c r="J10" s="60"/>
      <c r="K10" s="61">
        <f t="shared" si="12"/>
        <v>0</v>
      </c>
      <c r="L10" s="25"/>
      <c r="M10" s="81"/>
      <c r="N10" s="124"/>
      <c r="O10" s="27">
        <f t="shared" si="8"/>
        <v>2.1353409164512693</v>
      </c>
      <c r="P10" s="72">
        <f t="shared" si="9"/>
        <v>136.5654740073452</v>
      </c>
      <c r="Q10" s="25"/>
      <c r="S10" s="9">
        <v>5</v>
      </c>
      <c r="T10" s="82">
        <f>M52</f>
        <v>0</v>
      </c>
      <c r="U10" s="115">
        <f>O52</f>
        <v>136.5654740073452</v>
      </c>
      <c r="V10" s="17">
        <f t="shared" si="0"/>
        <v>2.1353409164512693</v>
      </c>
      <c r="W10" s="17" t="e">
        <f t="shared" si="1"/>
        <v>#DIV/0!</v>
      </c>
      <c r="X10" s="44" t="e">
        <f>((ABS(W10-V10))/W10)*10</f>
        <v>#DIV/0!</v>
      </c>
      <c r="Y10" s="47" t="e">
        <f>10^W10</f>
        <v>#DIV/0!</v>
      </c>
      <c r="AA10" s="117"/>
      <c r="AB10" s="60"/>
      <c r="AC10" s="118" t="e">
        <f t="shared" si="10"/>
        <v>#DIV/0!</v>
      </c>
      <c r="AD10" s="72" t="e">
        <f t="shared" si="11"/>
        <v>#DIV/0!</v>
      </c>
    </row>
    <row r="11" spans="2:30" ht="12.75">
      <c r="B11" s="9">
        <v>6</v>
      </c>
      <c r="C11" s="124">
        <v>175.20170156540715</v>
      </c>
      <c r="D11" s="69">
        <v>76621</v>
      </c>
      <c r="E11" s="17">
        <f t="shared" si="4"/>
        <v>4.884347815770889</v>
      </c>
      <c r="F11" s="17">
        <f t="shared" si="5"/>
        <v>4.884343723732796</v>
      </c>
      <c r="G11" s="44">
        <f t="shared" si="6"/>
        <v>8.377866761052959E-06</v>
      </c>
      <c r="H11" s="47">
        <f t="shared" si="7"/>
        <v>76620.27805996478</v>
      </c>
      <c r="J11" s="60"/>
      <c r="K11" s="61">
        <f t="shared" si="12"/>
        <v>0</v>
      </c>
      <c r="L11" s="25"/>
      <c r="M11" s="81"/>
      <c r="N11" s="124"/>
      <c r="O11" s="27">
        <f t="shared" si="8"/>
        <v>2.1353409164512693</v>
      </c>
      <c r="P11" s="72">
        <f t="shared" si="9"/>
        <v>136.5654740073452</v>
      </c>
      <c r="Q11" s="25"/>
      <c r="S11" s="9">
        <v>6</v>
      </c>
      <c r="T11" s="82">
        <f>M53</f>
        <v>0</v>
      </c>
      <c r="U11" s="115">
        <f>O53</f>
        <v>136.5654740073452</v>
      </c>
      <c r="V11" s="17">
        <f t="shared" si="0"/>
        <v>2.1353409164512693</v>
      </c>
      <c r="W11" s="17" t="e">
        <f t="shared" si="1"/>
        <v>#DIV/0!</v>
      </c>
      <c r="X11" s="44" t="e">
        <f>((ABS(W11-V11))/W11)*10</f>
        <v>#DIV/0!</v>
      </c>
      <c r="Y11" s="47" t="e">
        <f>10^W11</f>
        <v>#DIV/0!</v>
      </c>
      <c r="AA11" s="117"/>
      <c r="AB11" s="60"/>
      <c r="AC11" s="118" t="e">
        <f t="shared" si="10"/>
        <v>#DIV/0!</v>
      </c>
      <c r="AD11" s="72" t="e">
        <f t="shared" si="11"/>
        <v>#DIV/0!</v>
      </c>
    </row>
    <row r="12" spans="2:30" ht="12.75">
      <c r="B12" s="9">
        <v>7</v>
      </c>
      <c r="C12" s="124">
        <v>209.19767473325246</v>
      </c>
      <c r="D12" s="69">
        <v>261671</v>
      </c>
      <c r="E12" s="17">
        <f t="shared" si="4"/>
        <v>5.417755594103955</v>
      </c>
      <c r="F12" s="17">
        <f t="shared" si="5"/>
        <v>5.417757639463432</v>
      </c>
      <c r="G12" s="44">
        <f t="shared" si="6"/>
        <v>3.7752878837626006E-06</v>
      </c>
      <c r="H12" s="47">
        <f t="shared" si="7"/>
        <v>261672.2323723708</v>
      </c>
      <c r="J12" s="60"/>
      <c r="K12" s="61">
        <f t="shared" si="12"/>
        <v>0</v>
      </c>
      <c r="L12" s="25"/>
      <c r="M12" s="81"/>
      <c r="N12" s="124"/>
      <c r="O12" s="27">
        <f t="shared" si="8"/>
        <v>2.1353409164512693</v>
      </c>
      <c r="P12" s="72">
        <f t="shared" si="9"/>
        <v>136.5654740073452</v>
      </c>
      <c r="Q12" s="25"/>
      <c r="S12" s="9">
        <v>7</v>
      </c>
      <c r="T12" s="82">
        <f>M56</f>
        <v>0</v>
      </c>
      <c r="U12" s="115">
        <f>O56</f>
        <v>136.5654740073452</v>
      </c>
      <c r="V12" s="17">
        <f t="shared" si="0"/>
        <v>2.1353409164512693</v>
      </c>
      <c r="W12" s="17" t="e">
        <f t="shared" si="1"/>
        <v>#DIV/0!</v>
      </c>
      <c r="X12" s="44" t="e">
        <f t="shared" si="2"/>
        <v>#DIV/0!</v>
      </c>
      <c r="Y12" s="47" t="e">
        <f t="shared" si="3"/>
        <v>#DIV/0!</v>
      </c>
      <c r="AA12" s="117"/>
      <c r="AB12" s="60"/>
      <c r="AC12" s="118" t="e">
        <f t="shared" si="10"/>
        <v>#DIV/0!</v>
      </c>
      <c r="AD12" s="72" t="e">
        <f t="shared" si="11"/>
        <v>#DIV/0!</v>
      </c>
    </row>
    <row r="13" spans="2:30" ht="13.5" thickBot="1">
      <c r="B13" s="145">
        <v>8</v>
      </c>
      <c r="C13" s="124">
        <v>248.1753485715626</v>
      </c>
      <c r="D13" s="133">
        <v>1069858</v>
      </c>
      <c r="E13" s="146">
        <f t="shared" si="4"/>
        <v>6.0293261385180115</v>
      </c>
      <c r="F13" s="146">
        <f t="shared" si="5"/>
        <v>6.029336944033238</v>
      </c>
      <c r="G13" s="147">
        <f t="shared" si="6"/>
        <v>1.7921564720776814E-05</v>
      </c>
      <c r="H13" s="148">
        <f t="shared" si="7"/>
        <v>1069884.6190596637</v>
      </c>
      <c r="J13" s="60"/>
      <c r="K13" s="61">
        <f t="shared" si="12"/>
        <v>0</v>
      </c>
      <c r="L13" s="25"/>
      <c r="M13" s="81"/>
      <c r="N13" s="124"/>
      <c r="O13" s="27">
        <f t="shared" si="8"/>
        <v>2.1353409164512693</v>
      </c>
      <c r="P13" s="72">
        <f t="shared" si="9"/>
        <v>136.5654740073452</v>
      </c>
      <c r="Q13" s="25"/>
      <c r="S13" s="9">
        <v>8</v>
      </c>
      <c r="T13" s="82">
        <f>M57</f>
        <v>0</v>
      </c>
      <c r="U13" s="115">
        <f>O57</f>
        <v>136.5654740073452</v>
      </c>
      <c r="V13" s="17">
        <f t="shared" si="0"/>
        <v>2.1353409164512693</v>
      </c>
      <c r="W13" s="17" t="e">
        <f t="shared" si="1"/>
        <v>#DIV/0!</v>
      </c>
      <c r="X13" s="44" t="e">
        <f t="shared" si="2"/>
        <v>#DIV/0!</v>
      </c>
      <c r="Y13" s="47" t="e">
        <f t="shared" si="3"/>
        <v>#DIV/0!</v>
      </c>
      <c r="AA13" s="117"/>
      <c r="AB13" s="60"/>
      <c r="AC13" s="118" t="e">
        <f t="shared" si="10"/>
        <v>#DIV/0!</v>
      </c>
      <c r="AD13" s="72" t="e">
        <f t="shared" si="11"/>
        <v>#DIV/0!</v>
      </c>
    </row>
    <row r="14" spans="5:30" ht="13.5" thickBot="1">
      <c r="E14" s="196" t="s">
        <v>54</v>
      </c>
      <c r="F14" s="197"/>
      <c r="G14" s="143">
        <f>AVERAGE(G7:G13)</f>
        <v>2.2422102487526874E-05</v>
      </c>
      <c r="I14" s="24"/>
      <c r="J14" s="60"/>
      <c r="K14" s="61">
        <f t="shared" si="12"/>
        <v>0</v>
      </c>
      <c r="L14" s="25"/>
      <c r="M14" s="81"/>
      <c r="N14" s="60"/>
      <c r="O14" s="27">
        <f t="shared" si="8"/>
        <v>2.1353409164512693</v>
      </c>
      <c r="P14" s="72">
        <f t="shared" si="9"/>
        <v>136.5654740073452</v>
      </c>
      <c r="Q14" s="25"/>
      <c r="V14" s="170" t="s">
        <v>54</v>
      </c>
      <c r="W14" s="171"/>
      <c r="X14" s="100" t="e">
        <f>AVERAGE(X6:X13)</f>
        <v>#DIV/0!</v>
      </c>
      <c r="AA14" s="117"/>
      <c r="AB14" s="60"/>
      <c r="AC14" s="118" t="e">
        <f t="shared" si="10"/>
        <v>#DIV/0!</v>
      </c>
      <c r="AD14" s="72" t="e">
        <f t="shared" si="11"/>
        <v>#DIV/0!</v>
      </c>
    </row>
    <row r="15" spans="7:30" ht="12.75">
      <c r="G15" s="83" t="s">
        <v>30</v>
      </c>
      <c r="H15" s="84">
        <f>SLOPE(E7:E13,C7:C13)</f>
        <v>0.015690502904478102</v>
      </c>
      <c r="I15" s="24"/>
      <c r="J15" s="60"/>
      <c r="K15" s="61">
        <f t="shared" si="12"/>
        <v>0</v>
      </c>
      <c r="L15" s="25"/>
      <c r="M15" s="81"/>
      <c r="N15" s="60"/>
      <c r="O15" s="27">
        <f t="shared" si="8"/>
        <v>2.1353409164512693</v>
      </c>
      <c r="P15" s="72">
        <f t="shared" si="9"/>
        <v>136.5654740073452</v>
      </c>
      <c r="Q15" s="25"/>
      <c r="X15" s="83" t="s">
        <v>30</v>
      </c>
      <c r="Y15" s="84" t="e">
        <f>SLOPE(V6:V13,T6:T13)</f>
        <v>#DIV/0!</v>
      </c>
      <c r="AA15" s="117"/>
      <c r="AB15" s="60"/>
      <c r="AC15" s="118" t="e">
        <f t="shared" si="10"/>
        <v>#DIV/0!</v>
      </c>
      <c r="AD15" s="72" t="e">
        <f t="shared" si="11"/>
        <v>#DIV/0!</v>
      </c>
    </row>
    <row r="16" spans="7:30" ht="12.75">
      <c r="G16" s="85" t="s">
        <v>31</v>
      </c>
      <c r="H16" s="86">
        <f>INTERCEPT(E7:E13,C7:C13)</f>
        <v>2.1353409164512693</v>
      </c>
      <c r="I16" s="24"/>
      <c r="J16" s="60"/>
      <c r="K16" s="61">
        <f t="shared" si="12"/>
        <v>0</v>
      </c>
      <c r="L16" s="25"/>
      <c r="M16" s="81"/>
      <c r="N16" s="60"/>
      <c r="O16" s="27">
        <f t="shared" si="8"/>
        <v>2.1353409164512693</v>
      </c>
      <c r="P16" s="72">
        <f t="shared" si="9"/>
        <v>136.5654740073452</v>
      </c>
      <c r="Q16" s="25"/>
      <c r="X16" s="85" t="s">
        <v>31</v>
      </c>
      <c r="Y16" s="86" t="e">
        <f>INTERCEPT(V6:V13,T6:T13)</f>
        <v>#DIV/0!</v>
      </c>
      <c r="AA16" s="117"/>
      <c r="AB16" s="60"/>
      <c r="AC16" s="118" t="e">
        <f t="shared" si="10"/>
        <v>#DIV/0!</v>
      </c>
      <c r="AD16" s="72" t="e">
        <f t="shared" si="11"/>
        <v>#DIV/0!</v>
      </c>
    </row>
    <row r="17" spans="7:30" ht="13.5" thickBot="1">
      <c r="G17" s="87" t="s">
        <v>32</v>
      </c>
      <c r="H17" s="88">
        <f>RSQ(E7:E13,C7:C13)</f>
        <v>0.9999999998633926</v>
      </c>
      <c r="L17" s="25"/>
      <c r="M17" s="81"/>
      <c r="N17" s="60"/>
      <c r="O17" s="27">
        <f t="shared" si="8"/>
        <v>2.1353409164512693</v>
      </c>
      <c r="P17" s="72">
        <f t="shared" si="9"/>
        <v>136.5654740073452</v>
      </c>
      <c r="Q17" s="25"/>
      <c r="X17" s="87" t="s">
        <v>32</v>
      </c>
      <c r="Y17" s="88" t="e">
        <f>RSQ(V6:V13,T6:T13)</f>
        <v>#DIV/0!</v>
      </c>
      <c r="AA17" s="117"/>
      <c r="AB17" s="60"/>
      <c r="AC17" s="118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1"/>
      <c r="N18" s="60"/>
      <c r="O18" s="27">
        <f t="shared" si="8"/>
        <v>2.1353409164512693</v>
      </c>
      <c r="P18" s="72">
        <f t="shared" si="9"/>
        <v>136.5654740073452</v>
      </c>
      <c r="Q18" s="25"/>
      <c r="AA18" s="117"/>
      <c r="AB18" s="60"/>
      <c r="AC18" s="118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10"/>
        <v>#DIV/0!</v>
      </c>
      <c r="AD19" s="72" t="e">
        <f t="shared" si="11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75" t="s">
        <v>61</v>
      </c>
      <c r="N34" s="176"/>
      <c r="O34" s="176"/>
      <c r="P34" s="178"/>
    </row>
    <row r="35" spans="10:16" ht="15">
      <c r="J35" s="54" t="s">
        <v>42</v>
      </c>
      <c r="K35" s="66"/>
      <c r="L35" s="25"/>
      <c r="M35" s="157" t="s">
        <v>57</v>
      </c>
      <c r="N35" s="186"/>
      <c r="O35" s="186"/>
      <c r="P35" s="187"/>
    </row>
    <row r="36" spans="10:16" ht="15">
      <c r="J36" s="56" t="s">
        <v>39</v>
      </c>
      <c r="K36" s="57"/>
      <c r="L36" s="25"/>
      <c r="M36" s="188" t="s">
        <v>92</v>
      </c>
      <c r="N36" s="189"/>
      <c r="O36" s="189"/>
      <c r="P36" s="190"/>
    </row>
    <row r="37" spans="10:16" ht="15.75" thickBot="1">
      <c r="J37" s="56" t="s">
        <v>27</v>
      </c>
      <c r="K37" s="57"/>
      <c r="L37" s="25"/>
      <c r="M37" s="188" t="s">
        <v>59</v>
      </c>
      <c r="N37" s="191"/>
      <c r="O37" s="191"/>
      <c r="P37" s="190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90</v>
      </c>
      <c r="P38" s="104" t="s">
        <v>91</v>
      </c>
    </row>
    <row r="39" spans="10:16" ht="12.75">
      <c r="J39" s="64">
        <v>1.44</v>
      </c>
      <c r="K39" s="65">
        <f aca="true" t="shared" si="14" ref="K39:K46">LOG10(J39)*(64)</f>
        <v>10.135199494095977</v>
      </c>
      <c r="L39" s="25"/>
      <c r="M39" s="64">
        <f>N7</f>
        <v>0</v>
      </c>
      <c r="N39" s="65">
        <f>10^(4*(M39/256))</f>
        <v>1</v>
      </c>
      <c r="O39" s="65">
        <f>P7</f>
        <v>136.5654740073452</v>
      </c>
      <c r="P39" s="122">
        <f>O39/N39</f>
        <v>136.5654740073452</v>
      </c>
    </row>
    <row r="40" spans="10:16" ht="12.75">
      <c r="J40" s="60">
        <v>10.42</v>
      </c>
      <c r="K40" s="65">
        <f t="shared" si="14"/>
        <v>65.14353401366436</v>
      </c>
      <c r="L40" s="25"/>
      <c r="M40" s="64">
        <f>N8</f>
        <v>0</v>
      </c>
      <c r="N40" s="65">
        <f>10^(4*(M40/256))</f>
        <v>1</v>
      </c>
      <c r="O40" s="65">
        <f>P8</f>
        <v>136.5654740073452</v>
      </c>
      <c r="P40" s="122">
        <f>O40/N40</f>
        <v>136.5654740073452</v>
      </c>
    </row>
    <row r="41" spans="10:16" ht="12.75">
      <c r="J41" s="60">
        <v>33.86</v>
      </c>
      <c r="K41" s="65">
        <f t="shared" si="14"/>
        <v>97.89996504146666</v>
      </c>
      <c r="L41" s="25"/>
      <c r="M41" s="64">
        <f>N9</f>
        <v>0</v>
      </c>
      <c r="N41" s="65">
        <f>10^(4*(M41/256))</f>
        <v>1</v>
      </c>
      <c r="O41" s="65">
        <f>P9</f>
        <v>136.5654740073452</v>
      </c>
      <c r="P41" s="122">
        <f>O41/N41</f>
        <v>136.5654740073452</v>
      </c>
    </row>
    <row r="42" spans="10:16" ht="12.75">
      <c r="J42" s="60">
        <v>92.69</v>
      </c>
      <c r="K42" s="65">
        <f t="shared" si="14"/>
        <v>125.89010445815696</v>
      </c>
      <c r="L42" s="25"/>
      <c r="M42" s="64">
        <f>N10</f>
        <v>0</v>
      </c>
      <c r="N42" s="65">
        <f>10^(4*(M42/256))</f>
        <v>1</v>
      </c>
      <c r="O42" s="65">
        <f>P10</f>
        <v>136.5654740073452</v>
      </c>
      <c r="P42" s="122">
        <f>O42/N42</f>
        <v>136.5654740073452</v>
      </c>
    </row>
    <row r="43" spans="10:16" ht="12.75">
      <c r="J43" s="60">
        <v>263.5</v>
      </c>
      <c r="K43" s="65">
        <f t="shared" si="14"/>
        <v>154.9299596511082</v>
      </c>
      <c r="L43" s="25"/>
      <c r="M43" s="64">
        <f>N11</f>
        <v>0</v>
      </c>
      <c r="N43" s="65">
        <f>10^(4*(M43/256))</f>
        <v>1</v>
      </c>
      <c r="O43" s="65">
        <f>P11</f>
        <v>136.5654740073452</v>
      </c>
      <c r="P43" s="122">
        <f>O43/N43</f>
        <v>136.5654740073452</v>
      </c>
    </row>
    <row r="44" spans="10:12" ht="13.5" thickBot="1">
      <c r="J44" s="60">
        <v>546.42</v>
      </c>
      <c r="K44" s="65">
        <f t="shared" si="14"/>
        <v>175.20170156540715</v>
      </c>
      <c r="L44" s="25"/>
    </row>
    <row r="45" spans="10:15" ht="13.5" thickBot="1">
      <c r="J45" s="60">
        <v>1856.58</v>
      </c>
      <c r="K45" s="65">
        <f t="shared" si="14"/>
        <v>209.19767473325246</v>
      </c>
      <c r="L45" s="25"/>
      <c r="M45" s="175" t="s">
        <v>84</v>
      </c>
      <c r="N45" s="176"/>
      <c r="O45" s="177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0">
        <v>7546.4</v>
      </c>
      <c r="K46" s="65">
        <f t="shared" si="14"/>
        <v>248.1753485715626</v>
      </c>
      <c r="M46" s="157" t="s">
        <v>88</v>
      </c>
      <c r="N46" s="186"/>
      <c r="O46" s="194"/>
    </row>
    <row r="47" spans="1:15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8" t="s">
        <v>81</v>
      </c>
      <c r="N47" s="189"/>
      <c r="O47" s="195"/>
    </row>
    <row r="48" spans="1:15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83"/>
      <c r="N48" s="184"/>
      <c r="O48" s="185"/>
    </row>
    <row r="49" spans="1:15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89</v>
      </c>
    </row>
    <row r="50" spans="1:15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14"/>
      <c r="N50" s="106">
        <f aca="true" t="shared" si="15" ref="N50:N57">10^(4*(M50/256))</f>
        <v>1</v>
      </c>
      <c r="O50" s="113">
        <f>P39*N50</f>
        <v>136.5654740073452</v>
      </c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14"/>
      <c r="N51" s="106">
        <f t="shared" si="15"/>
        <v>1</v>
      </c>
      <c r="O51" s="113">
        <f>P39*N51</f>
        <v>136.5654740073452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14"/>
      <c r="N52" s="106">
        <f t="shared" si="15"/>
        <v>1</v>
      </c>
      <c r="O52" s="113">
        <f>P39*N52</f>
        <v>136.5654740073452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5"/>
        <v>1</v>
      </c>
      <c r="O53" s="113">
        <f>P39*N53</f>
        <v>136.5654740073452</v>
      </c>
    </row>
    <row r="54" spans="10:15" ht="12.75">
      <c r="J54" s="64"/>
      <c r="K54" s="65" t="e">
        <f>LOG10(J54)*(256/LOG10(262144))</f>
        <v>#NUM!</v>
      </c>
      <c r="M54" s="114"/>
      <c r="N54" s="106">
        <f t="shared" si="15"/>
        <v>1</v>
      </c>
      <c r="O54" s="113">
        <f>P40*N54</f>
        <v>136.5654740073452</v>
      </c>
    </row>
    <row r="55" spans="10:15" ht="12.75">
      <c r="J55" s="60"/>
      <c r="K55" s="65" t="e">
        <f aca="true" t="shared" si="16" ref="K55:K61">LOG10(J55)*(256/LOG10(262144))</f>
        <v>#NUM!</v>
      </c>
      <c r="M55" s="111"/>
      <c r="N55" s="106">
        <f t="shared" si="15"/>
        <v>1</v>
      </c>
      <c r="O55" s="113">
        <f>P41*N55</f>
        <v>136.5654740073452</v>
      </c>
    </row>
    <row r="56" spans="10:15" ht="12.75">
      <c r="J56" s="60"/>
      <c r="K56" s="65" t="e">
        <f t="shared" si="16"/>
        <v>#NUM!</v>
      </c>
      <c r="M56" s="114"/>
      <c r="N56" s="106">
        <f t="shared" si="15"/>
        <v>1</v>
      </c>
      <c r="O56" s="113">
        <f>P39*N56</f>
        <v>136.5654740073452</v>
      </c>
    </row>
    <row r="57" spans="10:15" ht="12.75">
      <c r="J57" s="60"/>
      <c r="K57" s="65" t="e">
        <f t="shared" si="16"/>
        <v>#NUM!</v>
      </c>
      <c r="M57" s="111"/>
      <c r="N57" s="106">
        <f t="shared" si="15"/>
        <v>1</v>
      </c>
      <c r="O57" s="112">
        <f>P39*N57</f>
        <v>136.5654740073452</v>
      </c>
    </row>
    <row r="58" spans="10:11" ht="12.75">
      <c r="J58" s="60"/>
      <c r="K58" s="65" t="e">
        <f t="shared" si="16"/>
        <v>#NUM!</v>
      </c>
    </row>
    <row r="59" spans="10:11" ht="12.75">
      <c r="J59" s="60"/>
      <c r="K59" s="65" t="e">
        <f t="shared" si="16"/>
        <v>#NUM!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5:AD5"/>
    <mergeCell ref="AA6:AD6"/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1">
      <selection activeCell="C11" sqref="C11:C13"/>
    </sheetView>
  </sheetViews>
  <sheetFormatPr defaultColWidth="9.140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6" ht="16.5" thickBot="1">
      <c r="B1" s="77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109</v>
      </c>
      <c r="E5" s="150" t="s">
        <v>110</v>
      </c>
      <c r="F5" s="3" t="s">
        <v>13</v>
      </c>
      <c r="G5" s="7" t="s">
        <v>10</v>
      </c>
      <c r="H5" s="151" t="s">
        <v>111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109</v>
      </c>
      <c r="V5" s="150" t="s">
        <v>110</v>
      </c>
      <c r="W5" s="3" t="s">
        <v>13</v>
      </c>
      <c r="X5" s="7" t="s">
        <v>10</v>
      </c>
      <c r="Y5" s="151" t="s">
        <v>111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4"/>
      <c r="D6" s="69"/>
      <c r="E6" s="17"/>
      <c r="F6" s="17"/>
      <c r="G6" s="80"/>
      <c r="H6" s="47"/>
      <c r="I6" s="3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112</v>
      </c>
      <c r="Q6" s="25"/>
      <c r="S6" s="9">
        <v>1</v>
      </c>
      <c r="T6" s="82">
        <f aca="true" t="shared" si="0" ref="T6:T13">M50</f>
        <v>0</v>
      </c>
      <c r="U6" s="115">
        <f aca="true" t="shared" si="1" ref="U6:U13">O50</f>
        <v>162.05977483713872</v>
      </c>
      <c r="V6" s="17">
        <f aca="true" t="shared" si="2" ref="V6:V13">LOG10(U6)</f>
        <v>2.209675231170773</v>
      </c>
      <c r="W6" s="17" t="e">
        <f aca="true" t="shared" si="3" ref="W6:W13">Y$15*T6+Y$16</f>
        <v>#DIV/0!</v>
      </c>
      <c r="X6" s="80" t="e">
        <f aca="true" t="shared" si="4" ref="X6:X13">((ABS(W6-V6))/W6)*10</f>
        <v>#DIV/0!</v>
      </c>
      <c r="Y6" s="47" t="e">
        <f aca="true" t="shared" si="5" ref="Y6:Y13">10^W6</f>
        <v>#DIV/0!</v>
      </c>
      <c r="AA6" s="160" t="s">
        <v>65</v>
      </c>
      <c r="AB6" s="192"/>
      <c r="AC6" s="192"/>
      <c r="AD6" s="193"/>
    </row>
    <row r="7" spans="2:30" ht="15">
      <c r="B7" s="9">
        <v>2</v>
      </c>
      <c r="C7" s="124"/>
      <c r="D7" s="69"/>
      <c r="E7" s="17"/>
      <c r="F7" s="17"/>
      <c r="G7" s="80"/>
      <c r="H7" s="47"/>
      <c r="I7" s="38"/>
      <c r="J7" s="56" t="s">
        <v>27</v>
      </c>
      <c r="K7" s="57"/>
      <c r="L7" s="25"/>
      <c r="M7" s="81"/>
      <c r="N7" s="124"/>
      <c r="O7" s="27">
        <f aca="true" t="shared" si="6" ref="O7:O18">H$15*N7+H$16</f>
        <v>2.2096752311707726</v>
      </c>
      <c r="P7" s="72">
        <f aca="true" t="shared" si="7" ref="P7:P18">10^O7</f>
        <v>162.05977483713872</v>
      </c>
      <c r="Q7" s="25"/>
      <c r="S7" s="9">
        <v>2</v>
      </c>
      <c r="T7" s="82">
        <f t="shared" si="0"/>
        <v>0</v>
      </c>
      <c r="U7" s="115">
        <f t="shared" si="1"/>
        <v>162.05977483713872</v>
      </c>
      <c r="V7" s="17">
        <f t="shared" si="2"/>
        <v>2.209675231170773</v>
      </c>
      <c r="W7" s="17" t="e">
        <f t="shared" si="3"/>
        <v>#DIV/0!</v>
      </c>
      <c r="X7" s="80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112</v>
      </c>
    </row>
    <row r="8" spans="2:30" ht="13.5" thickBot="1">
      <c r="B8" s="9">
        <v>3</v>
      </c>
      <c r="C8" s="124"/>
      <c r="D8" s="69"/>
      <c r="E8" s="17"/>
      <c r="F8" s="17"/>
      <c r="G8" s="80"/>
      <c r="H8" s="47"/>
      <c r="I8" s="39"/>
      <c r="J8" s="58" t="s">
        <v>20</v>
      </c>
      <c r="K8" s="59" t="s">
        <v>21</v>
      </c>
      <c r="L8" s="25"/>
      <c r="M8" s="81"/>
      <c r="N8" s="124"/>
      <c r="O8" s="27">
        <f t="shared" si="6"/>
        <v>2.2096752311707726</v>
      </c>
      <c r="P8" s="72">
        <f t="shared" si="7"/>
        <v>162.05977483713872</v>
      </c>
      <c r="Q8" s="25"/>
      <c r="S8" s="9">
        <v>3</v>
      </c>
      <c r="T8" s="82">
        <f t="shared" si="0"/>
        <v>0</v>
      </c>
      <c r="U8" s="115">
        <f t="shared" si="1"/>
        <v>162.05977483713872</v>
      </c>
      <c r="V8" s="17">
        <f t="shared" si="2"/>
        <v>2.209675231170773</v>
      </c>
      <c r="W8" s="17" t="e">
        <f t="shared" si="3"/>
        <v>#DIV/0!</v>
      </c>
      <c r="X8" s="80" t="e">
        <f t="shared" si="4"/>
        <v>#DIV/0!</v>
      </c>
      <c r="Y8" s="47" t="e">
        <f t="shared" si="5"/>
        <v>#DIV/0!</v>
      </c>
      <c r="AA8" s="117"/>
      <c r="AB8" s="60">
        <v>200</v>
      </c>
      <c r="AC8" s="118" t="e">
        <f aca="true" t="shared" si="8" ref="AC8:AC19">Y$15*AB8+Y$16</f>
        <v>#DIV/0!</v>
      </c>
      <c r="AD8" s="72" t="e">
        <f aca="true" t="shared" si="9" ref="AD8:AD19">10^AC8</f>
        <v>#DIV/0!</v>
      </c>
    </row>
    <row r="9" spans="2:30" ht="12.75">
      <c r="B9" s="9">
        <v>4</v>
      </c>
      <c r="C9" s="124"/>
      <c r="D9" s="69"/>
      <c r="E9" s="17"/>
      <c r="F9" s="17"/>
      <c r="G9" s="80"/>
      <c r="H9" s="47"/>
      <c r="I9" s="39"/>
      <c r="J9" s="60"/>
      <c r="K9" s="61">
        <f aca="true" t="shared" si="10" ref="K9:K16">J9/4</f>
        <v>0</v>
      </c>
      <c r="L9" s="25"/>
      <c r="M9" s="81"/>
      <c r="N9" s="124"/>
      <c r="O9" s="27">
        <f t="shared" si="6"/>
        <v>2.2096752311707726</v>
      </c>
      <c r="P9" s="72">
        <f t="shared" si="7"/>
        <v>162.05977483713872</v>
      </c>
      <c r="Q9" s="25"/>
      <c r="S9" s="9">
        <v>4</v>
      </c>
      <c r="T9" s="82">
        <f t="shared" si="0"/>
        <v>0</v>
      </c>
      <c r="U9" s="115">
        <f t="shared" si="1"/>
        <v>162.05977483713872</v>
      </c>
      <c r="V9" s="17">
        <f t="shared" si="2"/>
        <v>2.209675231170773</v>
      </c>
      <c r="W9" s="17" t="e">
        <f t="shared" si="3"/>
        <v>#DIV/0!</v>
      </c>
      <c r="X9" s="80" t="e">
        <f t="shared" si="4"/>
        <v>#DIV/0!</v>
      </c>
      <c r="Y9" s="47" t="e">
        <f t="shared" si="5"/>
        <v>#DIV/0!</v>
      </c>
      <c r="AA9" s="117"/>
      <c r="AB9" s="60"/>
      <c r="AC9" s="118" t="e">
        <f t="shared" si="8"/>
        <v>#DIV/0!</v>
      </c>
      <c r="AD9" s="72" t="e">
        <f t="shared" si="9"/>
        <v>#DIV/0!</v>
      </c>
    </row>
    <row r="10" spans="2:30" ht="12.75">
      <c r="B10" s="9">
        <v>5</v>
      </c>
      <c r="C10" s="124"/>
      <c r="D10" s="69"/>
      <c r="E10" s="17"/>
      <c r="F10" s="17"/>
      <c r="G10" s="80"/>
      <c r="H10" s="47"/>
      <c r="I10" s="39"/>
      <c r="J10" s="60"/>
      <c r="K10" s="61">
        <f t="shared" si="10"/>
        <v>0</v>
      </c>
      <c r="L10" s="25"/>
      <c r="M10" s="81"/>
      <c r="N10" s="124"/>
      <c r="O10" s="27">
        <f t="shared" si="6"/>
        <v>2.2096752311707726</v>
      </c>
      <c r="P10" s="72">
        <f t="shared" si="7"/>
        <v>162.05977483713872</v>
      </c>
      <c r="Q10" s="25"/>
      <c r="S10" s="9">
        <v>5</v>
      </c>
      <c r="T10" s="82">
        <f t="shared" si="0"/>
        <v>0</v>
      </c>
      <c r="U10" s="115">
        <f t="shared" si="1"/>
        <v>162.05977483713872</v>
      </c>
      <c r="V10" s="17">
        <f t="shared" si="2"/>
        <v>2.209675231170773</v>
      </c>
      <c r="W10" s="17" t="e">
        <f t="shared" si="3"/>
        <v>#DIV/0!</v>
      </c>
      <c r="X10" s="80" t="e">
        <f t="shared" si="4"/>
        <v>#DIV/0!</v>
      </c>
      <c r="Y10" s="47" t="e">
        <f t="shared" si="5"/>
        <v>#DIV/0!</v>
      </c>
      <c r="AA10" s="117"/>
      <c r="AB10" s="60"/>
      <c r="AC10" s="118" t="e">
        <f t="shared" si="8"/>
        <v>#DIV/0!</v>
      </c>
      <c r="AD10" s="72" t="e">
        <f t="shared" si="9"/>
        <v>#DIV/0!</v>
      </c>
    </row>
    <row r="11" spans="2:30" ht="12.75">
      <c r="B11" s="9">
        <v>6</v>
      </c>
      <c r="C11" s="124">
        <v>146.516565604574</v>
      </c>
      <c r="D11" s="69">
        <v>32907</v>
      </c>
      <c r="E11" s="17">
        <f>LOG10(D11)</f>
        <v>4.517288291202509</v>
      </c>
      <c r="F11" s="17">
        <f>H$15*C11+H$16</f>
        <v>4.517289674406356</v>
      </c>
      <c r="G11" s="80">
        <f>((ABS(F11-E11))/F11)*10</f>
        <v>3.0620215818728826E-06</v>
      </c>
      <c r="H11" s="47">
        <f>10^F11</f>
        <v>32907.10480713751</v>
      </c>
      <c r="I11" s="39"/>
      <c r="J11" s="60"/>
      <c r="K11" s="61">
        <f t="shared" si="10"/>
        <v>0</v>
      </c>
      <c r="L11" s="25"/>
      <c r="M11" s="81"/>
      <c r="N11" s="124"/>
      <c r="O11" s="27">
        <f t="shared" si="6"/>
        <v>2.2096752311707726</v>
      </c>
      <c r="P11" s="72">
        <f t="shared" si="7"/>
        <v>162.05977483713872</v>
      </c>
      <c r="Q11" s="25"/>
      <c r="S11" s="9">
        <v>6</v>
      </c>
      <c r="T11" s="82">
        <f t="shared" si="0"/>
        <v>0</v>
      </c>
      <c r="U11" s="115">
        <f t="shared" si="1"/>
        <v>162.05977483713872</v>
      </c>
      <c r="V11" s="17">
        <f t="shared" si="2"/>
        <v>2.209675231170773</v>
      </c>
      <c r="W11" s="17" t="e">
        <f t="shared" si="3"/>
        <v>#DIV/0!</v>
      </c>
      <c r="X11" s="80" t="e">
        <f t="shared" si="4"/>
        <v>#DIV/0!</v>
      </c>
      <c r="Y11" s="47" t="e">
        <f t="shared" si="5"/>
        <v>#DIV/0!</v>
      </c>
      <c r="AA11" s="117"/>
      <c r="AB11" s="60"/>
      <c r="AC11" s="118" t="e">
        <f t="shared" si="8"/>
        <v>#DIV/0!</v>
      </c>
      <c r="AD11" s="72" t="e">
        <f t="shared" si="9"/>
        <v>#DIV/0!</v>
      </c>
    </row>
    <row r="12" spans="2:30" ht="12.75">
      <c r="B12" s="9">
        <v>7</v>
      </c>
      <c r="C12" s="124">
        <v>179.23269612123954</v>
      </c>
      <c r="D12" s="69">
        <v>107787</v>
      </c>
      <c r="E12" s="17">
        <f>LOG10(D12)</f>
        <v>5.032566384517531</v>
      </c>
      <c r="F12" s="17">
        <f>H$15*C12+H$16</f>
        <v>5.032563937050423</v>
      </c>
      <c r="G12" s="80">
        <f>((ABS(F12-E12))/F12)*10</f>
        <v>4.863260832261613E-06</v>
      </c>
      <c r="H12" s="47">
        <f>10^F12</f>
        <v>107786.39256793527</v>
      </c>
      <c r="I12" s="40"/>
      <c r="J12" s="60"/>
      <c r="K12" s="61">
        <f t="shared" si="10"/>
        <v>0</v>
      </c>
      <c r="L12" s="25"/>
      <c r="M12" s="81"/>
      <c r="N12" s="124"/>
      <c r="O12" s="27">
        <f t="shared" si="6"/>
        <v>2.2096752311707726</v>
      </c>
      <c r="P12" s="72">
        <f t="shared" si="7"/>
        <v>162.05977483713872</v>
      </c>
      <c r="Q12" s="25"/>
      <c r="S12" s="9">
        <v>7</v>
      </c>
      <c r="T12" s="82">
        <f t="shared" si="0"/>
        <v>0</v>
      </c>
      <c r="U12" s="115">
        <f t="shared" si="1"/>
        <v>162.05977483713872</v>
      </c>
      <c r="V12" s="17">
        <f t="shared" si="2"/>
        <v>2.209675231170773</v>
      </c>
      <c r="W12" s="17" t="e">
        <f t="shared" si="3"/>
        <v>#DIV/0!</v>
      </c>
      <c r="X12" s="80" t="e">
        <f t="shared" si="4"/>
        <v>#DIV/0!</v>
      </c>
      <c r="Y12" s="47" t="e">
        <f t="shared" si="5"/>
        <v>#DIV/0!</v>
      </c>
      <c r="AA12" s="117"/>
      <c r="AB12" s="60"/>
      <c r="AC12" s="118" t="e">
        <f t="shared" si="8"/>
        <v>#DIV/0!</v>
      </c>
      <c r="AD12" s="72" t="e">
        <f t="shared" si="9"/>
        <v>#DIV/0!</v>
      </c>
    </row>
    <row r="13" spans="2:30" ht="13.5" thickBot="1">
      <c r="B13" s="9">
        <v>8</v>
      </c>
      <c r="C13" s="124">
        <v>221.75326333535082</v>
      </c>
      <c r="D13" s="133">
        <v>503797</v>
      </c>
      <c r="E13" s="17">
        <f>LOG10(D13)</f>
        <v>5.702255577041957</v>
      </c>
      <c r="F13" s="17">
        <f>H$15*C13+H$16</f>
        <v>5.702256641305221</v>
      </c>
      <c r="G13" s="80">
        <f>((ABS(F13-E13))/F13)*10</f>
        <v>1.8663896247425172E-06</v>
      </c>
      <c r="H13" s="47">
        <f>10^F13</f>
        <v>503798.2345846398</v>
      </c>
      <c r="J13" s="60"/>
      <c r="K13" s="61">
        <f t="shared" si="10"/>
        <v>0</v>
      </c>
      <c r="L13" s="25"/>
      <c r="M13" s="81"/>
      <c r="N13" s="124"/>
      <c r="O13" s="27">
        <f t="shared" si="6"/>
        <v>2.2096752311707726</v>
      </c>
      <c r="P13" s="72">
        <f t="shared" si="7"/>
        <v>162.05977483713872</v>
      </c>
      <c r="Q13" s="25"/>
      <c r="S13" s="9">
        <v>8</v>
      </c>
      <c r="T13" s="82">
        <f t="shared" si="0"/>
        <v>0</v>
      </c>
      <c r="U13" s="115">
        <f t="shared" si="1"/>
        <v>162.05977483713872</v>
      </c>
      <c r="V13" s="17">
        <f t="shared" si="2"/>
        <v>2.209675231170773</v>
      </c>
      <c r="W13" s="17" t="e">
        <f t="shared" si="3"/>
        <v>#DIV/0!</v>
      </c>
      <c r="X13" s="80" t="e">
        <f t="shared" si="4"/>
        <v>#DIV/0!</v>
      </c>
      <c r="Y13" s="47" t="e">
        <f t="shared" si="5"/>
        <v>#DIV/0!</v>
      </c>
      <c r="AA13" s="117"/>
      <c r="AB13" s="60"/>
      <c r="AC13" s="118" t="e">
        <f t="shared" si="8"/>
        <v>#DIV/0!</v>
      </c>
      <c r="AD13" s="72" t="e">
        <f t="shared" si="9"/>
        <v>#DIV/0!</v>
      </c>
    </row>
    <row r="14" spans="5:30" ht="13.5" thickBot="1">
      <c r="E14" s="170" t="s">
        <v>54</v>
      </c>
      <c r="F14" s="171"/>
      <c r="G14" s="101">
        <f>AVERAGE(G11:G13)</f>
        <v>3.263890679625671E-06</v>
      </c>
      <c r="I14" s="36"/>
      <c r="J14" s="60"/>
      <c r="K14" s="61">
        <f t="shared" si="10"/>
        <v>0</v>
      </c>
      <c r="L14" s="25"/>
      <c r="M14" s="81"/>
      <c r="N14" s="60"/>
      <c r="O14" s="27">
        <f t="shared" si="6"/>
        <v>2.2096752311707726</v>
      </c>
      <c r="P14" s="72">
        <f t="shared" si="7"/>
        <v>162.05977483713872</v>
      </c>
      <c r="Q14" s="25"/>
      <c r="V14" s="170" t="s">
        <v>54</v>
      </c>
      <c r="W14" s="171"/>
      <c r="X14" s="101" t="e">
        <f>AVERAGE(X6:X13)</f>
        <v>#DIV/0!</v>
      </c>
      <c r="AA14" s="117"/>
      <c r="AB14" s="60"/>
      <c r="AC14" s="118" t="e">
        <f t="shared" si="8"/>
        <v>#DIV/0!</v>
      </c>
      <c r="AD14" s="72" t="e">
        <f t="shared" si="9"/>
        <v>#DIV/0!</v>
      </c>
    </row>
    <row r="15" spans="7:30" ht="12.75">
      <c r="G15" s="89" t="s">
        <v>30</v>
      </c>
      <c r="H15" s="84">
        <f>SLOPE(E11:E13,C11:C13)</f>
        <v>0.0157498534975457</v>
      </c>
      <c r="I15" s="36"/>
      <c r="J15" s="60"/>
      <c r="K15" s="61">
        <f t="shared" si="10"/>
        <v>0</v>
      </c>
      <c r="L15" s="25"/>
      <c r="M15" s="81"/>
      <c r="N15" s="60"/>
      <c r="O15" s="27">
        <f t="shared" si="6"/>
        <v>2.2096752311707726</v>
      </c>
      <c r="P15" s="72">
        <f t="shared" si="7"/>
        <v>162.05977483713872</v>
      </c>
      <c r="Q15" s="25"/>
      <c r="X15" s="89" t="s">
        <v>30</v>
      </c>
      <c r="Y15" s="84" t="e">
        <f>SLOPE(V6:V13,T6:T13)</f>
        <v>#DIV/0!</v>
      </c>
      <c r="AA15" s="117"/>
      <c r="AB15" s="60"/>
      <c r="AC15" s="118" t="e">
        <f t="shared" si="8"/>
        <v>#DIV/0!</v>
      </c>
      <c r="AD15" s="72" t="e">
        <f t="shared" si="9"/>
        <v>#DIV/0!</v>
      </c>
    </row>
    <row r="16" spans="7:30" ht="12.75">
      <c r="G16" s="90" t="s">
        <v>31</v>
      </c>
      <c r="H16" s="86">
        <f>INTERCEPT(E11:E13,C11:C13)</f>
        <v>2.2096752311707726</v>
      </c>
      <c r="I16" s="36"/>
      <c r="J16" s="60"/>
      <c r="K16" s="61">
        <f t="shared" si="10"/>
        <v>0</v>
      </c>
      <c r="L16" s="25"/>
      <c r="M16" s="81"/>
      <c r="N16" s="60"/>
      <c r="O16" s="27">
        <f t="shared" si="6"/>
        <v>2.2096752311707726</v>
      </c>
      <c r="P16" s="72">
        <f t="shared" si="7"/>
        <v>162.05977483713872</v>
      </c>
      <c r="Q16" s="25"/>
      <c r="X16" s="90" t="s">
        <v>31</v>
      </c>
      <c r="Y16" s="86" t="e">
        <f>INTERCEPT(V6:V13,T6:T13)</f>
        <v>#DIV/0!</v>
      </c>
      <c r="AA16" s="117"/>
      <c r="AB16" s="60"/>
      <c r="AC16" s="118" t="e">
        <f t="shared" si="8"/>
        <v>#DIV/0!</v>
      </c>
      <c r="AD16" s="72" t="e">
        <f t="shared" si="9"/>
        <v>#DIV/0!</v>
      </c>
    </row>
    <row r="17" spans="7:30" ht="13.5" thickBot="1">
      <c r="G17" s="91" t="s">
        <v>32</v>
      </c>
      <c r="H17" s="88">
        <f>RSQ(E11:E13,C11:C13)</f>
        <v>0.999999999987202</v>
      </c>
      <c r="L17" s="25"/>
      <c r="M17" s="81"/>
      <c r="N17" s="60"/>
      <c r="O17" s="27">
        <f t="shared" si="6"/>
        <v>2.2096752311707726</v>
      </c>
      <c r="P17" s="72">
        <f t="shared" si="7"/>
        <v>162.05977483713872</v>
      </c>
      <c r="Q17" s="25"/>
      <c r="X17" s="91" t="s">
        <v>32</v>
      </c>
      <c r="Y17" s="88" t="e">
        <f>RSQ(V6:V13,T6:T13)</f>
        <v>#DIV/0!</v>
      </c>
      <c r="AA17" s="117"/>
      <c r="AB17" s="60"/>
      <c r="AC17" s="118" t="e">
        <f t="shared" si="8"/>
        <v>#DIV/0!</v>
      </c>
      <c r="AD17" s="72" t="e">
        <f t="shared" si="9"/>
        <v>#DIV/0!</v>
      </c>
    </row>
    <row r="18" spans="12:30" ht="13.5" thickBot="1">
      <c r="L18" s="25"/>
      <c r="M18" s="81"/>
      <c r="N18" s="60"/>
      <c r="O18" s="27">
        <f t="shared" si="6"/>
        <v>2.2096752311707726</v>
      </c>
      <c r="P18" s="72">
        <f t="shared" si="7"/>
        <v>162.05977483713872</v>
      </c>
      <c r="Q18" s="25"/>
      <c r="AA18" s="117"/>
      <c r="AB18" s="60"/>
      <c r="AC18" s="118" t="e">
        <f t="shared" si="8"/>
        <v>#DIV/0!</v>
      </c>
      <c r="AD18" s="72" t="e">
        <f t="shared" si="9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8"/>
        <v>#DIV/0!</v>
      </c>
      <c r="AD19" s="72" t="e">
        <f t="shared" si="9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1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1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1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1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1"/>
        <v>#NUM!</v>
      </c>
      <c r="L28" s="25"/>
      <c r="O28" s="25"/>
      <c r="P28" s="25"/>
    </row>
    <row r="29" spans="10:16" ht="12.75">
      <c r="J29" s="60"/>
      <c r="K29" s="65" t="e">
        <f t="shared" si="11"/>
        <v>#NUM!</v>
      </c>
      <c r="L29" s="25"/>
      <c r="O29" s="25"/>
      <c r="P29" s="25"/>
    </row>
    <row r="30" spans="10:16" ht="12.75">
      <c r="J30" s="60"/>
      <c r="K30" s="65" t="e">
        <f t="shared" si="11"/>
        <v>#NUM!</v>
      </c>
      <c r="L30" s="25"/>
      <c r="O30" s="25"/>
      <c r="P30" s="25"/>
    </row>
    <row r="31" spans="10:16" ht="12.75">
      <c r="J31" s="60"/>
      <c r="K31" s="65" t="e">
        <f t="shared" si="11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75" t="s">
        <v>61</v>
      </c>
      <c r="N34" s="176"/>
      <c r="O34" s="176"/>
      <c r="P34" s="178"/>
    </row>
    <row r="35" spans="10:16" ht="15">
      <c r="J35" s="54" t="s">
        <v>42</v>
      </c>
      <c r="K35" s="66"/>
      <c r="L35" s="25"/>
      <c r="M35" s="157" t="s">
        <v>57</v>
      </c>
      <c r="N35" s="186"/>
      <c r="O35" s="186"/>
      <c r="P35" s="187"/>
    </row>
    <row r="36" spans="10:16" ht="15">
      <c r="J36" s="56" t="s">
        <v>39</v>
      </c>
      <c r="K36" s="57"/>
      <c r="L36" s="25"/>
      <c r="M36" s="188" t="s">
        <v>113</v>
      </c>
      <c r="N36" s="189"/>
      <c r="O36" s="189"/>
      <c r="P36" s="190"/>
    </row>
    <row r="37" spans="10:16" ht="15.75" thickBot="1">
      <c r="J37" s="56" t="s">
        <v>27</v>
      </c>
      <c r="K37" s="57"/>
      <c r="L37" s="25"/>
      <c r="M37" s="188" t="s">
        <v>59</v>
      </c>
      <c r="N37" s="191"/>
      <c r="O37" s="191"/>
      <c r="P37" s="190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112</v>
      </c>
      <c r="P38" s="104" t="s">
        <v>114</v>
      </c>
    </row>
    <row r="39" spans="10:16" ht="12.75">
      <c r="J39" s="64">
        <v>194.68</v>
      </c>
      <c r="K39" s="65">
        <f aca="true" t="shared" si="12" ref="K39:K46">LOG10(J39)*(64)</f>
        <v>146.516565604574</v>
      </c>
      <c r="L39" s="25"/>
      <c r="M39" s="105">
        <f>N7</f>
        <v>0</v>
      </c>
      <c r="N39" s="106">
        <f>10^(4*(M39/256))</f>
        <v>1</v>
      </c>
      <c r="O39" s="106">
        <f>P7</f>
        <v>162.05977483713872</v>
      </c>
      <c r="P39" s="107">
        <f>O39/N39</f>
        <v>162.05977483713872</v>
      </c>
    </row>
    <row r="40" spans="10:16" ht="12.75">
      <c r="J40" s="60">
        <v>631.7</v>
      </c>
      <c r="K40" s="65">
        <f t="shared" si="12"/>
        <v>179.23269612123954</v>
      </c>
      <c r="L40" s="25"/>
      <c r="M40" s="105">
        <f>N8</f>
        <v>0</v>
      </c>
      <c r="N40" s="106">
        <f>10^(4*(M40/256))</f>
        <v>1</v>
      </c>
      <c r="O40" s="106">
        <f>P8</f>
        <v>162.05977483713872</v>
      </c>
      <c r="P40" s="107">
        <f>O40/N40</f>
        <v>162.05977483713872</v>
      </c>
    </row>
    <row r="41" spans="10:16" ht="12.75">
      <c r="J41" s="60">
        <v>2916.72</v>
      </c>
      <c r="K41" s="65">
        <f t="shared" si="12"/>
        <v>221.75326333535082</v>
      </c>
      <c r="L41" s="25"/>
      <c r="M41" s="105">
        <f>N9</f>
        <v>0</v>
      </c>
      <c r="N41" s="106">
        <f>10^(4*(M41/256))</f>
        <v>1</v>
      </c>
      <c r="O41" s="106">
        <f>P9</f>
        <v>162.05977483713872</v>
      </c>
      <c r="P41" s="107">
        <f>O41/N41</f>
        <v>162.05977483713872</v>
      </c>
    </row>
    <row r="42" spans="10:16" ht="12.75">
      <c r="J42" s="60"/>
      <c r="K42" s="65" t="e">
        <f t="shared" si="12"/>
        <v>#NUM!</v>
      </c>
      <c r="L42" s="25"/>
      <c r="M42" s="105">
        <f>N10</f>
        <v>0</v>
      </c>
      <c r="N42" s="106">
        <f>10^(4*(M42/256))</f>
        <v>1</v>
      </c>
      <c r="O42" s="106">
        <f>P10</f>
        <v>162.05977483713872</v>
      </c>
      <c r="P42" s="107">
        <f>O42/N42</f>
        <v>162.05977483713872</v>
      </c>
    </row>
    <row r="43" spans="10:16" ht="12.75">
      <c r="J43" s="60"/>
      <c r="K43" s="65" t="e">
        <f t="shared" si="12"/>
        <v>#NUM!</v>
      </c>
      <c r="L43" s="25"/>
      <c r="M43" s="105">
        <f>N11</f>
        <v>0</v>
      </c>
      <c r="N43" s="106">
        <f>10^(4*(M43/256))</f>
        <v>1</v>
      </c>
      <c r="O43" s="106">
        <f>P11</f>
        <v>162.05977483713872</v>
      </c>
      <c r="P43" s="107">
        <f>O43/N43</f>
        <v>162.05977483713872</v>
      </c>
    </row>
    <row r="44" spans="10:12" ht="13.5" thickBot="1">
      <c r="J44" s="60"/>
      <c r="K44" s="65" t="e">
        <f t="shared" si="12"/>
        <v>#NUM!</v>
      </c>
      <c r="L44" s="25"/>
    </row>
    <row r="45" spans="10:15" ht="13.5" thickBot="1">
      <c r="J45" s="60"/>
      <c r="K45" s="65" t="e">
        <f t="shared" si="12"/>
        <v>#NUM!</v>
      </c>
      <c r="L45" s="25"/>
      <c r="M45" s="175" t="s">
        <v>84</v>
      </c>
      <c r="N45" s="176"/>
      <c r="O45" s="177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0"/>
      <c r="K46" s="65" t="e">
        <f t="shared" si="12"/>
        <v>#NUM!</v>
      </c>
      <c r="M46" s="157" t="s">
        <v>115</v>
      </c>
      <c r="N46" s="186"/>
      <c r="O46" s="194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8" t="s">
        <v>81</v>
      </c>
      <c r="N47" s="189"/>
      <c r="O47" s="195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83"/>
      <c r="N48" s="184"/>
      <c r="O48" s="185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116</v>
      </c>
      <c r="P49" s="108"/>
    </row>
    <row r="50" spans="1:16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11"/>
      <c r="N50" s="106">
        <f aca="true" t="shared" si="13" ref="N50:N57">10^(4*(M50/256))</f>
        <v>1</v>
      </c>
      <c r="O50" s="113">
        <f>P39*N50</f>
        <v>162.05977483713872</v>
      </c>
      <c r="P50" s="108"/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14"/>
      <c r="N51" s="106">
        <f t="shared" si="13"/>
        <v>1</v>
      </c>
      <c r="O51" s="113">
        <f>P39*N51</f>
        <v>162.05977483713872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14"/>
      <c r="N52" s="106">
        <f t="shared" si="13"/>
        <v>1</v>
      </c>
      <c r="O52" s="113">
        <f>P39*N52</f>
        <v>162.05977483713872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3"/>
        <v>1</v>
      </c>
      <c r="O53" s="113">
        <f>P39*N53</f>
        <v>162.05977483713872</v>
      </c>
    </row>
    <row r="54" spans="10:15" ht="12.75">
      <c r="J54" s="64"/>
      <c r="K54" s="65" t="e">
        <f aca="true" t="shared" si="14" ref="K54:K61">LOG10(J54)*(256/LOG10(262144))</f>
        <v>#NUM!</v>
      </c>
      <c r="M54" s="114"/>
      <c r="N54" s="106">
        <f t="shared" si="13"/>
        <v>1</v>
      </c>
      <c r="O54" s="113">
        <f>P39*N54</f>
        <v>162.05977483713872</v>
      </c>
    </row>
    <row r="55" spans="10:15" ht="12.75">
      <c r="J55" s="60"/>
      <c r="K55" s="65" t="e">
        <f t="shared" si="14"/>
        <v>#NUM!</v>
      </c>
      <c r="M55" s="114"/>
      <c r="N55" s="106">
        <f t="shared" si="13"/>
        <v>1</v>
      </c>
      <c r="O55" s="113">
        <f>P39*N55</f>
        <v>162.05977483713872</v>
      </c>
    </row>
    <row r="56" spans="10:15" ht="12.75">
      <c r="J56" s="60"/>
      <c r="K56" s="65" t="e">
        <f t="shared" si="14"/>
        <v>#NUM!</v>
      </c>
      <c r="M56" s="114"/>
      <c r="N56" s="106">
        <f t="shared" si="13"/>
        <v>1</v>
      </c>
      <c r="O56" s="113">
        <f>P39*N56</f>
        <v>162.05977483713872</v>
      </c>
    </row>
    <row r="57" spans="10:15" ht="12.75">
      <c r="J57" s="60"/>
      <c r="K57" s="65" t="e">
        <f t="shared" si="14"/>
        <v>#NUM!</v>
      </c>
      <c r="M57" s="114"/>
      <c r="N57" s="106">
        <f t="shared" si="13"/>
        <v>1</v>
      </c>
      <c r="O57" s="113">
        <f>P39*N57</f>
        <v>162.05977483713872</v>
      </c>
    </row>
    <row r="58" spans="10:11" ht="12.75">
      <c r="J58" s="60"/>
      <c r="K58" s="65" t="e">
        <f t="shared" si="14"/>
        <v>#NUM!</v>
      </c>
    </row>
    <row r="59" spans="10:11" ht="12.75">
      <c r="J59" s="60"/>
      <c r="K59" s="65" t="e">
        <f t="shared" si="14"/>
        <v>#NUM!</v>
      </c>
    </row>
    <row r="60" spans="10:11" ht="12.75">
      <c r="J60" s="60"/>
      <c r="K60" s="65" t="e">
        <f t="shared" si="14"/>
        <v>#NUM!</v>
      </c>
    </row>
    <row r="61" spans="10:11" ht="12.75">
      <c r="J61" s="60"/>
      <c r="K61" s="65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6:AD6"/>
    <mergeCell ref="AA5:AD5"/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28">
      <selection activeCell="D17" sqref="D17"/>
    </sheetView>
  </sheetViews>
  <sheetFormatPr defaultColWidth="9.140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6" ht="16.5" thickBot="1">
      <c r="B1" s="77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17</v>
      </c>
      <c r="E5" s="3" t="s">
        <v>18</v>
      </c>
      <c r="F5" s="3" t="s">
        <v>13</v>
      </c>
      <c r="G5" s="7" t="s">
        <v>10</v>
      </c>
      <c r="H5" s="4" t="s">
        <v>19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17</v>
      </c>
      <c r="V5" s="3" t="s">
        <v>18</v>
      </c>
      <c r="W5" s="3" t="s">
        <v>13</v>
      </c>
      <c r="X5" s="7" t="s">
        <v>10</v>
      </c>
      <c r="Y5" s="4" t="s">
        <v>19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4">
        <v>15.395151890086382</v>
      </c>
      <c r="D6" s="69"/>
      <c r="E6" s="17"/>
      <c r="F6" s="17"/>
      <c r="G6" s="80"/>
      <c r="H6" s="47"/>
      <c r="I6" s="3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26" t="s">
        <v>53</v>
      </c>
      <c r="Q6" s="25"/>
      <c r="S6" s="9">
        <v>1</v>
      </c>
      <c r="T6" s="82">
        <f aca="true" t="shared" si="0" ref="T6:T13">M50</f>
        <v>0</v>
      </c>
      <c r="U6" s="115">
        <f aca="true" t="shared" si="1" ref="U6:U13">O50</f>
        <v>20.016719531820144</v>
      </c>
      <c r="V6" s="17">
        <f aca="true" t="shared" si="2" ref="V6:V13">LOG10(U6)</f>
        <v>1.3013929040141394</v>
      </c>
      <c r="W6" s="17" t="e">
        <f aca="true" t="shared" si="3" ref="W6:W13">Y$15*T6+Y$16</f>
        <v>#DIV/0!</v>
      </c>
      <c r="X6" s="80" t="e">
        <f aca="true" t="shared" si="4" ref="X6:X13">((ABS(W6-V6))/W6)*10</f>
        <v>#DIV/0!</v>
      </c>
      <c r="Y6" s="47" t="e">
        <f aca="true" t="shared" si="5" ref="Y6:Y13">10^W6</f>
        <v>#DIV/0!</v>
      </c>
      <c r="AA6" s="160" t="s">
        <v>65</v>
      </c>
      <c r="AB6" s="192"/>
      <c r="AC6" s="192"/>
      <c r="AD6" s="193"/>
    </row>
    <row r="7" spans="2:30" ht="15">
      <c r="B7" s="9">
        <v>2</v>
      </c>
      <c r="C7" s="124">
        <v>90.91940932004896</v>
      </c>
      <c r="D7" s="69">
        <v>578</v>
      </c>
      <c r="E7" s="17">
        <f aca="true" t="shared" si="6" ref="E7:E13">LOG10(D7)</f>
        <v>2.761927838420529</v>
      </c>
      <c r="F7" s="17">
        <f aca="true" t="shared" si="7" ref="F7:F13">H$15*C7+H$16</f>
        <v>2.7619976370491246</v>
      </c>
      <c r="G7" s="80">
        <f aca="true" t="shared" si="8" ref="G7:G13">((ABS(F7-E7))/F7)*10</f>
        <v>0.00025271067454694154</v>
      </c>
      <c r="H7" s="47">
        <f aca="true" t="shared" si="9" ref="H7:H13">10^F7</f>
        <v>578.0929020541148</v>
      </c>
      <c r="I7" s="38"/>
      <c r="J7" s="56" t="s">
        <v>27</v>
      </c>
      <c r="K7" s="57"/>
      <c r="L7" s="25"/>
      <c r="M7" s="81"/>
      <c r="N7" s="124"/>
      <c r="O7" s="27">
        <f aca="true" t="shared" si="10" ref="O7:O18">H$15*N7+H$16</f>
        <v>1.3013929040141394</v>
      </c>
      <c r="P7" s="72">
        <f aca="true" t="shared" si="11" ref="P7:P18">10^O7</f>
        <v>20.016719531820144</v>
      </c>
      <c r="Q7" s="25"/>
      <c r="S7" s="9">
        <v>2</v>
      </c>
      <c r="T7" s="82">
        <f t="shared" si="0"/>
        <v>0</v>
      </c>
      <c r="U7" s="115">
        <f t="shared" si="1"/>
        <v>20.016719531820144</v>
      </c>
      <c r="V7" s="17">
        <f t="shared" si="2"/>
        <v>1.3013929040141394</v>
      </c>
      <c r="W7" s="17" t="e">
        <f t="shared" si="3"/>
        <v>#DIV/0!</v>
      </c>
      <c r="X7" s="80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16" t="s">
        <v>53</v>
      </c>
    </row>
    <row r="8" spans="2:30" ht="13.5" thickBot="1">
      <c r="B8" s="9">
        <v>3</v>
      </c>
      <c r="C8" s="124">
        <v>129.76602955687846</v>
      </c>
      <c r="D8" s="69">
        <v>2433</v>
      </c>
      <c r="E8" s="17">
        <f t="shared" si="6"/>
        <v>3.3861421089308186</v>
      </c>
      <c r="F8" s="17">
        <f t="shared" si="7"/>
        <v>3.386061935361872</v>
      </c>
      <c r="G8" s="80">
        <f t="shared" si="8"/>
        <v>0.00023677525832922625</v>
      </c>
      <c r="H8" s="47">
        <f t="shared" si="9"/>
        <v>2432.550893926585</v>
      </c>
      <c r="I8" s="39"/>
      <c r="J8" s="58" t="s">
        <v>20</v>
      </c>
      <c r="K8" s="59" t="s">
        <v>21</v>
      </c>
      <c r="L8" s="25"/>
      <c r="M8" s="81"/>
      <c r="N8" s="124"/>
      <c r="O8" s="27">
        <f t="shared" si="10"/>
        <v>1.3013929040141394</v>
      </c>
      <c r="P8" s="72">
        <f t="shared" si="11"/>
        <v>20.016719531820144</v>
      </c>
      <c r="Q8" s="25"/>
      <c r="S8" s="9">
        <v>3</v>
      </c>
      <c r="T8" s="82">
        <f t="shared" si="0"/>
        <v>0</v>
      </c>
      <c r="U8" s="115">
        <f t="shared" si="1"/>
        <v>20.016719531820144</v>
      </c>
      <c r="V8" s="17">
        <f t="shared" si="2"/>
        <v>1.3013929040141394</v>
      </c>
      <c r="W8" s="17" t="e">
        <f t="shared" si="3"/>
        <v>#DIV/0!</v>
      </c>
      <c r="X8" s="80" t="e">
        <f t="shared" si="4"/>
        <v>#DIV/0!</v>
      </c>
      <c r="Y8" s="47" t="e">
        <f t="shared" si="5"/>
        <v>#DIV/0!</v>
      </c>
      <c r="AA8" s="117"/>
      <c r="AB8" s="60">
        <v>200</v>
      </c>
      <c r="AC8" s="118" t="e">
        <f aca="true" t="shared" si="12" ref="AC8:AC19">Y$15*AB8+Y$16</f>
        <v>#DIV/0!</v>
      </c>
      <c r="AD8" s="72" t="e">
        <f aca="true" t="shared" si="13" ref="AD8:AD19">10^AC8</f>
        <v>#DIV/0!</v>
      </c>
    </row>
    <row r="9" spans="2:30" ht="12.75">
      <c r="B9" s="9">
        <v>4</v>
      </c>
      <c r="C9" s="124">
        <v>157.23559542698806</v>
      </c>
      <c r="D9" s="69">
        <v>6720</v>
      </c>
      <c r="E9" s="17">
        <f t="shared" si="6"/>
        <v>3.8273692730538253</v>
      </c>
      <c r="F9" s="17">
        <f t="shared" si="7"/>
        <v>3.8273558045627016</v>
      </c>
      <c r="G9" s="80">
        <f t="shared" si="8"/>
        <v>3.519006805601286E-05</v>
      </c>
      <c r="H9" s="47">
        <f t="shared" si="9"/>
        <v>6719.7916002604325</v>
      </c>
      <c r="I9" s="39"/>
      <c r="J9" s="60"/>
      <c r="K9" s="61">
        <f aca="true" t="shared" si="14" ref="K9:K16">J9/4</f>
        <v>0</v>
      </c>
      <c r="L9" s="25"/>
      <c r="M9" s="81"/>
      <c r="N9" s="124"/>
      <c r="O9" s="27">
        <f t="shared" si="10"/>
        <v>1.3013929040141394</v>
      </c>
      <c r="P9" s="72">
        <f t="shared" si="11"/>
        <v>20.016719531820144</v>
      </c>
      <c r="Q9" s="25"/>
      <c r="S9" s="9">
        <v>4</v>
      </c>
      <c r="T9" s="82">
        <f t="shared" si="0"/>
        <v>0</v>
      </c>
      <c r="U9" s="115">
        <f t="shared" si="1"/>
        <v>20.016719531820144</v>
      </c>
      <c r="V9" s="17">
        <f t="shared" si="2"/>
        <v>1.3013929040141394</v>
      </c>
      <c r="W9" s="17" t="e">
        <f t="shared" si="3"/>
        <v>#DIV/0!</v>
      </c>
      <c r="X9" s="80" t="e">
        <f t="shared" si="4"/>
        <v>#DIV/0!</v>
      </c>
      <c r="Y9" s="47" t="e">
        <f t="shared" si="5"/>
        <v>#DIV/0!</v>
      </c>
      <c r="AA9" s="117"/>
      <c r="AB9" s="60"/>
      <c r="AC9" s="118" t="e">
        <f t="shared" si="12"/>
        <v>#DIV/0!</v>
      </c>
      <c r="AD9" s="72" t="e">
        <f t="shared" si="13"/>
        <v>#DIV/0!</v>
      </c>
    </row>
    <row r="10" spans="2:30" ht="12.75">
      <c r="B10" s="9">
        <v>5</v>
      </c>
      <c r="C10" s="124">
        <v>183.81464348632372</v>
      </c>
      <c r="D10" s="69">
        <v>17962</v>
      </c>
      <c r="E10" s="17">
        <f t="shared" si="6"/>
        <v>4.254354692053167</v>
      </c>
      <c r="F10" s="17">
        <f t="shared" si="7"/>
        <v>4.254343657710461</v>
      </c>
      <c r="G10" s="80">
        <f t="shared" si="8"/>
        <v>2.593665108886834E-05</v>
      </c>
      <c r="H10" s="47">
        <f t="shared" si="9"/>
        <v>17961.54363604861</v>
      </c>
      <c r="I10" s="39"/>
      <c r="J10" s="60"/>
      <c r="K10" s="61">
        <f t="shared" si="14"/>
        <v>0</v>
      </c>
      <c r="L10" s="25"/>
      <c r="M10" s="81"/>
      <c r="N10" s="124"/>
      <c r="O10" s="27">
        <f t="shared" si="10"/>
        <v>1.3013929040141394</v>
      </c>
      <c r="P10" s="72">
        <f t="shared" si="11"/>
        <v>20.016719531820144</v>
      </c>
      <c r="Q10" s="25"/>
      <c r="S10" s="9">
        <v>5</v>
      </c>
      <c r="T10" s="82">
        <f t="shared" si="0"/>
        <v>0</v>
      </c>
      <c r="U10" s="115">
        <f t="shared" si="1"/>
        <v>20.016719531820144</v>
      </c>
      <c r="V10" s="17">
        <f t="shared" si="2"/>
        <v>1.3013929040141394</v>
      </c>
      <c r="W10" s="17" t="e">
        <f t="shared" si="3"/>
        <v>#DIV/0!</v>
      </c>
      <c r="X10" s="80" t="e">
        <f>((ABS(W10-V10))/W10)*10</f>
        <v>#DIV/0!</v>
      </c>
      <c r="Y10" s="47" t="e">
        <f>10^W10</f>
        <v>#DIV/0!</v>
      </c>
      <c r="AA10" s="117"/>
      <c r="AB10" s="60"/>
      <c r="AC10" s="118" t="e">
        <f t="shared" si="12"/>
        <v>#DIV/0!</v>
      </c>
      <c r="AD10" s="72" t="e">
        <f t="shared" si="13"/>
        <v>#DIV/0!</v>
      </c>
    </row>
    <row r="11" spans="2:30" ht="12.75">
      <c r="B11" s="9">
        <v>6</v>
      </c>
      <c r="C11" s="124">
        <v>198.45149584620043</v>
      </c>
      <c r="D11" s="69">
        <v>30866</v>
      </c>
      <c r="E11" s="17">
        <f t="shared" si="6"/>
        <v>4.489480351850566</v>
      </c>
      <c r="F11" s="17">
        <f t="shared" si="7"/>
        <v>4.489482183064429</v>
      </c>
      <c r="G11" s="80">
        <f t="shared" si="8"/>
        <v>4.078897718138757E-06</v>
      </c>
      <c r="H11" s="47">
        <f t="shared" si="9"/>
        <v>30866.130147558026</v>
      </c>
      <c r="I11" s="39"/>
      <c r="J11" s="60"/>
      <c r="K11" s="61">
        <f t="shared" si="14"/>
        <v>0</v>
      </c>
      <c r="L11" s="25"/>
      <c r="M11" s="81"/>
      <c r="N11" s="124"/>
      <c r="O11" s="27">
        <f t="shared" si="10"/>
        <v>1.3013929040141394</v>
      </c>
      <c r="P11" s="72">
        <f t="shared" si="11"/>
        <v>20.016719531820144</v>
      </c>
      <c r="Q11" s="25"/>
      <c r="S11" s="9">
        <v>6</v>
      </c>
      <c r="T11" s="82">
        <f t="shared" si="0"/>
        <v>0</v>
      </c>
      <c r="U11" s="115">
        <f t="shared" si="1"/>
        <v>20.016719531820144</v>
      </c>
      <c r="V11" s="17">
        <f t="shared" si="2"/>
        <v>1.3013929040141394</v>
      </c>
      <c r="W11" s="17" t="e">
        <f t="shared" si="3"/>
        <v>#DIV/0!</v>
      </c>
      <c r="X11" s="80" t="e">
        <f>((ABS(W11-V11))/W11)*10</f>
        <v>#DIV/0!</v>
      </c>
      <c r="Y11" s="47" t="e">
        <f>10^W11</f>
        <v>#DIV/0!</v>
      </c>
      <c r="AA11" s="117"/>
      <c r="AB11" s="60"/>
      <c r="AC11" s="118" t="e">
        <f t="shared" si="12"/>
        <v>#DIV/0!</v>
      </c>
      <c r="AD11" s="72" t="e">
        <f t="shared" si="13"/>
        <v>#DIV/0!</v>
      </c>
    </row>
    <row r="12" spans="2:30" ht="12.75">
      <c r="B12" s="9">
        <v>7</v>
      </c>
      <c r="C12" s="124">
        <v>212.39784789851853</v>
      </c>
      <c r="D12" s="69">
        <v>51704</v>
      </c>
      <c r="E12" s="17">
        <f t="shared" si="6"/>
        <v>4.713524142914617</v>
      </c>
      <c r="F12" s="17">
        <f t="shared" si="7"/>
        <v>4.71352793928445</v>
      </c>
      <c r="G12" s="80">
        <f t="shared" si="8"/>
        <v>8.054200341039784E-06</v>
      </c>
      <c r="H12" s="47">
        <f t="shared" si="9"/>
        <v>51704.45197066053</v>
      </c>
      <c r="I12" s="40"/>
      <c r="J12" s="60"/>
      <c r="K12" s="61">
        <f t="shared" si="14"/>
        <v>0</v>
      </c>
      <c r="L12" s="25"/>
      <c r="M12" s="81"/>
      <c r="N12" s="124"/>
      <c r="O12" s="27">
        <f t="shared" si="10"/>
        <v>1.3013929040141394</v>
      </c>
      <c r="P12" s="72">
        <f t="shared" si="11"/>
        <v>20.016719531820144</v>
      </c>
      <c r="Q12" s="25"/>
      <c r="S12" s="9">
        <v>7</v>
      </c>
      <c r="T12" s="82">
        <f t="shared" si="0"/>
        <v>0</v>
      </c>
      <c r="U12" s="115">
        <f t="shared" si="1"/>
        <v>20.016719531820144</v>
      </c>
      <c r="V12" s="17">
        <f t="shared" si="2"/>
        <v>1.3013929040141394</v>
      </c>
      <c r="W12" s="17" t="e">
        <f t="shared" si="3"/>
        <v>#DIV/0!</v>
      </c>
      <c r="X12" s="80" t="e">
        <f t="shared" si="4"/>
        <v>#DIV/0!</v>
      </c>
      <c r="Y12" s="47" t="e">
        <f t="shared" si="5"/>
        <v>#DIV/0!</v>
      </c>
      <c r="AA12" s="117"/>
      <c r="AB12" s="60"/>
      <c r="AC12" s="118" t="e">
        <f t="shared" si="12"/>
        <v>#DIV/0!</v>
      </c>
      <c r="AD12" s="72" t="e">
        <f t="shared" si="13"/>
        <v>#DIV/0!</v>
      </c>
    </row>
    <row r="13" spans="2:30" ht="13.5" thickBot="1">
      <c r="B13" s="9">
        <v>8</v>
      </c>
      <c r="C13" s="124">
        <v>240.47733013311898</v>
      </c>
      <c r="D13" s="133">
        <v>146080</v>
      </c>
      <c r="E13" s="17">
        <f t="shared" si="6"/>
        <v>5.164590760190224</v>
      </c>
      <c r="F13" s="17">
        <f t="shared" si="7"/>
        <v>5.164620010380707</v>
      </c>
      <c r="G13" s="80">
        <f t="shared" si="8"/>
        <v>5.663570683663575E-05</v>
      </c>
      <c r="H13" s="47">
        <f t="shared" si="9"/>
        <v>146089.83897308906</v>
      </c>
      <c r="J13" s="60"/>
      <c r="K13" s="61">
        <f t="shared" si="14"/>
        <v>0</v>
      </c>
      <c r="L13" s="25"/>
      <c r="M13" s="81"/>
      <c r="N13" s="124"/>
      <c r="O13" s="27">
        <f t="shared" si="10"/>
        <v>1.3013929040141394</v>
      </c>
      <c r="P13" s="72">
        <f t="shared" si="11"/>
        <v>20.016719531820144</v>
      </c>
      <c r="Q13" s="25"/>
      <c r="S13" s="9">
        <v>8</v>
      </c>
      <c r="T13" s="82">
        <f t="shared" si="0"/>
        <v>0</v>
      </c>
      <c r="U13" s="115">
        <f t="shared" si="1"/>
        <v>20.016719531820144</v>
      </c>
      <c r="V13" s="17">
        <f t="shared" si="2"/>
        <v>1.3013929040141394</v>
      </c>
      <c r="W13" s="17" t="e">
        <f t="shared" si="3"/>
        <v>#DIV/0!</v>
      </c>
      <c r="X13" s="80" t="e">
        <f t="shared" si="4"/>
        <v>#DIV/0!</v>
      </c>
      <c r="Y13" s="47" t="e">
        <f t="shared" si="5"/>
        <v>#DIV/0!</v>
      </c>
      <c r="AA13" s="117"/>
      <c r="AB13" s="60"/>
      <c r="AC13" s="118" t="e">
        <f t="shared" si="12"/>
        <v>#DIV/0!</v>
      </c>
      <c r="AD13" s="72" t="e">
        <f t="shared" si="13"/>
        <v>#DIV/0!</v>
      </c>
    </row>
    <row r="14" spans="5:30" ht="13.5" thickBot="1">
      <c r="E14" s="170" t="s">
        <v>54</v>
      </c>
      <c r="F14" s="171"/>
      <c r="G14" s="101">
        <f>AVERAGE(G7:G13)</f>
        <v>8.848306527383763E-05</v>
      </c>
      <c r="I14" s="36"/>
      <c r="J14" s="60"/>
      <c r="K14" s="61">
        <f t="shared" si="14"/>
        <v>0</v>
      </c>
      <c r="L14" s="25"/>
      <c r="M14" s="81"/>
      <c r="N14" s="60"/>
      <c r="O14" s="27">
        <f t="shared" si="10"/>
        <v>1.3013929040141394</v>
      </c>
      <c r="P14" s="72">
        <f t="shared" si="11"/>
        <v>20.016719531820144</v>
      </c>
      <c r="Q14" s="25"/>
      <c r="V14" s="170" t="s">
        <v>54</v>
      </c>
      <c r="W14" s="171"/>
      <c r="X14" s="101" t="e">
        <f>AVERAGE(X6:X13)</f>
        <v>#DIV/0!</v>
      </c>
      <c r="AA14" s="117"/>
      <c r="AB14" s="60"/>
      <c r="AC14" s="118" t="e">
        <f t="shared" si="12"/>
        <v>#DIV/0!</v>
      </c>
      <c r="AD14" s="72" t="e">
        <f t="shared" si="13"/>
        <v>#DIV/0!</v>
      </c>
    </row>
    <row r="15" spans="7:30" ht="12.75">
      <c r="G15" s="89" t="s">
        <v>30</v>
      </c>
      <c r="H15" s="84">
        <f>SLOPE(E7:E13,C7:C13)</f>
        <v>0.01606482866483936</v>
      </c>
      <c r="I15" s="36"/>
      <c r="J15" s="60"/>
      <c r="K15" s="61">
        <f t="shared" si="14"/>
        <v>0</v>
      </c>
      <c r="L15" s="25"/>
      <c r="M15" s="81"/>
      <c r="N15" s="60"/>
      <c r="O15" s="27">
        <f t="shared" si="10"/>
        <v>1.3013929040141394</v>
      </c>
      <c r="P15" s="72">
        <f t="shared" si="11"/>
        <v>20.016719531820144</v>
      </c>
      <c r="Q15" s="25"/>
      <c r="X15" s="89" t="s">
        <v>30</v>
      </c>
      <c r="Y15" s="84" t="e">
        <f>SLOPE(V6:V13,T6:T13)</f>
        <v>#DIV/0!</v>
      </c>
      <c r="AA15" s="117"/>
      <c r="AB15" s="60"/>
      <c r="AC15" s="118" t="e">
        <f t="shared" si="12"/>
        <v>#DIV/0!</v>
      </c>
      <c r="AD15" s="72" t="e">
        <f t="shared" si="13"/>
        <v>#DIV/0!</v>
      </c>
    </row>
    <row r="16" spans="7:30" ht="12.75">
      <c r="G16" s="90" t="s">
        <v>31</v>
      </c>
      <c r="H16" s="86">
        <f>INTERCEPT(E7:E13,C7:C13)</f>
        <v>1.3013929040141394</v>
      </c>
      <c r="I16" s="36"/>
      <c r="J16" s="60"/>
      <c r="K16" s="61">
        <f t="shared" si="14"/>
        <v>0</v>
      </c>
      <c r="L16" s="25"/>
      <c r="M16" s="81"/>
      <c r="N16" s="60"/>
      <c r="O16" s="27">
        <f t="shared" si="10"/>
        <v>1.3013929040141394</v>
      </c>
      <c r="P16" s="72">
        <f t="shared" si="11"/>
        <v>20.016719531820144</v>
      </c>
      <c r="Q16" s="25"/>
      <c r="X16" s="90" t="s">
        <v>31</v>
      </c>
      <c r="Y16" s="86" t="e">
        <f>INTERCEPT(V6:V13,T6:T13)</f>
        <v>#DIV/0!</v>
      </c>
      <c r="AA16" s="117"/>
      <c r="AB16" s="60"/>
      <c r="AC16" s="118" t="e">
        <f t="shared" si="12"/>
        <v>#DIV/0!</v>
      </c>
      <c r="AD16" s="72" t="e">
        <f t="shared" si="13"/>
        <v>#DIV/0!</v>
      </c>
    </row>
    <row r="17" spans="7:30" ht="13.5" thickBot="1">
      <c r="G17" s="91" t="s">
        <v>32</v>
      </c>
      <c r="H17" s="88">
        <f>RSQ(E7:E13,C7:C13)</f>
        <v>0.9999999969256481</v>
      </c>
      <c r="L17" s="25"/>
      <c r="M17" s="81"/>
      <c r="N17" s="60"/>
      <c r="O17" s="27">
        <f t="shared" si="10"/>
        <v>1.3013929040141394</v>
      </c>
      <c r="P17" s="72">
        <f t="shared" si="11"/>
        <v>20.016719531820144</v>
      </c>
      <c r="Q17" s="25"/>
      <c r="X17" s="91" t="s">
        <v>32</v>
      </c>
      <c r="Y17" s="88" t="e">
        <f>RSQ(V6:V13,T6:T13)</f>
        <v>#DIV/0!</v>
      </c>
      <c r="AA17" s="117"/>
      <c r="AB17" s="60"/>
      <c r="AC17" s="118" t="e">
        <f t="shared" si="12"/>
        <v>#DIV/0!</v>
      </c>
      <c r="AD17" s="72" t="e">
        <f t="shared" si="13"/>
        <v>#DIV/0!</v>
      </c>
    </row>
    <row r="18" spans="12:30" ht="13.5" thickBot="1">
      <c r="L18" s="25"/>
      <c r="M18" s="81"/>
      <c r="N18" s="60"/>
      <c r="O18" s="27">
        <f t="shared" si="10"/>
        <v>1.3013929040141394</v>
      </c>
      <c r="P18" s="72">
        <f t="shared" si="11"/>
        <v>20.016719531820144</v>
      </c>
      <c r="Q18" s="25"/>
      <c r="AA18" s="117"/>
      <c r="AB18" s="60"/>
      <c r="AC18" s="118" t="e">
        <f t="shared" si="12"/>
        <v>#DIV/0!</v>
      </c>
      <c r="AD18" s="72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12"/>
        <v>#DIV/0!</v>
      </c>
      <c r="AD19" s="72" t="e">
        <f t="shared" si="13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5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5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5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5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5"/>
        <v>#NUM!</v>
      </c>
      <c r="L28" s="25"/>
      <c r="O28" s="25"/>
      <c r="P28" s="25"/>
    </row>
    <row r="29" spans="10:16" ht="12.75">
      <c r="J29" s="60"/>
      <c r="K29" s="65" t="e">
        <f t="shared" si="15"/>
        <v>#NUM!</v>
      </c>
      <c r="L29" s="25"/>
      <c r="O29" s="25"/>
      <c r="P29" s="25"/>
    </row>
    <row r="30" spans="10:16" ht="12.75">
      <c r="J30" s="60"/>
      <c r="K30" s="65" t="e">
        <f t="shared" si="15"/>
        <v>#NUM!</v>
      </c>
      <c r="L30" s="25"/>
      <c r="O30" s="25"/>
      <c r="P30" s="25"/>
    </row>
    <row r="31" spans="10:16" ht="12.75">
      <c r="J31" s="60"/>
      <c r="K31" s="65" t="e">
        <f t="shared" si="15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75" t="s">
        <v>61</v>
      </c>
      <c r="N34" s="176"/>
      <c r="O34" s="176"/>
      <c r="P34" s="178"/>
    </row>
    <row r="35" spans="10:16" ht="15">
      <c r="J35" s="54" t="s">
        <v>42</v>
      </c>
      <c r="K35" s="66"/>
      <c r="L35" s="25"/>
      <c r="M35" s="157" t="s">
        <v>57</v>
      </c>
      <c r="N35" s="186"/>
      <c r="O35" s="186"/>
      <c r="P35" s="187"/>
    </row>
    <row r="36" spans="10:16" ht="15">
      <c r="J36" s="56" t="s">
        <v>39</v>
      </c>
      <c r="K36" s="57"/>
      <c r="L36" s="25"/>
      <c r="M36" s="188" t="s">
        <v>58</v>
      </c>
      <c r="N36" s="189"/>
      <c r="O36" s="189"/>
      <c r="P36" s="190"/>
    </row>
    <row r="37" spans="10:16" ht="15.75" thickBot="1">
      <c r="J37" s="56" t="s">
        <v>27</v>
      </c>
      <c r="K37" s="57"/>
      <c r="L37" s="25"/>
      <c r="M37" s="188" t="s">
        <v>59</v>
      </c>
      <c r="N37" s="191"/>
      <c r="O37" s="191"/>
      <c r="P37" s="190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03" t="s">
        <v>53</v>
      </c>
      <c r="P38" s="104" t="s">
        <v>60</v>
      </c>
    </row>
    <row r="39" spans="10:16" ht="12.75">
      <c r="J39" s="64">
        <v>1.74</v>
      </c>
      <c r="K39" s="65">
        <f aca="true" t="shared" si="16" ref="K39:K46">LOG10(J39)*(64)</f>
        <v>15.395151890086382</v>
      </c>
      <c r="L39" s="25"/>
      <c r="M39" s="105">
        <f>N7</f>
        <v>0</v>
      </c>
      <c r="N39" s="106">
        <f>10^(4*(M39/256))</f>
        <v>1</v>
      </c>
      <c r="O39" s="106">
        <f>P7</f>
        <v>20.016719531820144</v>
      </c>
      <c r="P39" s="107">
        <f>O39/N39</f>
        <v>20.016719531820144</v>
      </c>
    </row>
    <row r="40" spans="10:16" ht="12.75">
      <c r="J40" s="60">
        <v>26.34</v>
      </c>
      <c r="K40" s="65">
        <f t="shared" si="16"/>
        <v>90.91940932004896</v>
      </c>
      <c r="L40" s="25"/>
      <c r="M40" s="105">
        <f>N8</f>
        <v>0</v>
      </c>
      <c r="N40" s="106">
        <f>10^(4*(M40/256))</f>
        <v>1</v>
      </c>
      <c r="O40" s="106">
        <f>P8</f>
        <v>20.016719531820144</v>
      </c>
      <c r="P40" s="107">
        <f>O40/N40</f>
        <v>20.016719531820144</v>
      </c>
    </row>
    <row r="41" spans="10:16" ht="12.75">
      <c r="J41" s="60">
        <v>106.56</v>
      </c>
      <c r="K41" s="65">
        <f t="shared" si="16"/>
        <v>129.76602955687846</v>
      </c>
      <c r="L41" s="25"/>
      <c r="M41" s="105">
        <f>N9</f>
        <v>0</v>
      </c>
      <c r="N41" s="106">
        <f>10^(4*(M41/256))</f>
        <v>1</v>
      </c>
      <c r="O41" s="106">
        <f>P9</f>
        <v>20.016719531820144</v>
      </c>
      <c r="P41" s="107">
        <f>O41/N41</f>
        <v>20.016719531820144</v>
      </c>
    </row>
    <row r="42" spans="10:16" ht="12.75">
      <c r="J42" s="60">
        <v>286.29</v>
      </c>
      <c r="K42" s="65">
        <f t="shared" si="16"/>
        <v>157.23559542698806</v>
      </c>
      <c r="L42" s="25"/>
      <c r="M42" s="105">
        <f>N10</f>
        <v>0</v>
      </c>
      <c r="N42" s="106">
        <f>10^(4*(M42/256))</f>
        <v>1</v>
      </c>
      <c r="O42" s="106">
        <f>P10</f>
        <v>20.016719531820144</v>
      </c>
      <c r="P42" s="107">
        <f>O42/N42</f>
        <v>20.016719531820144</v>
      </c>
    </row>
    <row r="43" spans="10:16" ht="12.75">
      <c r="J43" s="60">
        <v>744.91</v>
      </c>
      <c r="K43" s="65">
        <f t="shared" si="16"/>
        <v>183.81464348632372</v>
      </c>
      <c r="L43" s="25"/>
      <c r="M43" s="105">
        <f>N11</f>
        <v>0</v>
      </c>
      <c r="N43" s="106">
        <f>10^(4*(M43/256))</f>
        <v>1</v>
      </c>
      <c r="O43" s="106">
        <f>P11</f>
        <v>20.016719531820144</v>
      </c>
      <c r="P43" s="107">
        <f>O43/N43</f>
        <v>20.016719531820144</v>
      </c>
    </row>
    <row r="44" spans="10:12" ht="13.5" thickBot="1">
      <c r="J44" s="60">
        <v>1261.26</v>
      </c>
      <c r="K44" s="65">
        <f t="shared" si="16"/>
        <v>198.45149584620043</v>
      </c>
      <c r="L44" s="25"/>
    </row>
    <row r="45" spans="10:15" ht="13.5" thickBot="1">
      <c r="J45" s="60">
        <v>2083.13</v>
      </c>
      <c r="K45" s="65">
        <f t="shared" si="16"/>
        <v>212.39784789851853</v>
      </c>
      <c r="L45" s="25"/>
      <c r="M45" s="175" t="s">
        <v>84</v>
      </c>
      <c r="N45" s="176"/>
      <c r="O45" s="177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0">
        <v>5720.82</v>
      </c>
      <c r="K46" s="65">
        <f t="shared" si="16"/>
        <v>240.47733013311898</v>
      </c>
      <c r="M46" s="157" t="s">
        <v>62</v>
      </c>
      <c r="N46" s="186"/>
      <c r="O46" s="194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8" t="s">
        <v>81</v>
      </c>
      <c r="N47" s="189"/>
      <c r="O47" s="195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83"/>
      <c r="N48" s="184"/>
      <c r="O48" s="185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10" t="s">
        <v>63</v>
      </c>
      <c r="P49" s="108"/>
    </row>
    <row r="50" spans="1:16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11"/>
      <c r="N50" s="106">
        <f aca="true" t="shared" si="17" ref="N50:N57">10^(4*(M50/256))</f>
        <v>1</v>
      </c>
      <c r="O50" s="113">
        <f>P39*N50</f>
        <v>20.016719531820144</v>
      </c>
      <c r="P50" s="108"/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14"/>
      <c r="N51" s="106">
        <f t="shared" si="17"/>
        <v>1</v>
      </c>
      <c r="O51" s="113">
        <f>P39*N51</f>
        <v>20.016719531820144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14"/>
      <c r="N52" s="106">
        <f t="shared" si="17"/>
        <v>1</v>
      </c>
      <c r="O52" s="113">
        <f>P39*N52</f>
        <v>20.016719531820144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7"/>
        <v>1</v>
      </c>
      <c r="O53" s="113">
        <f>P39*N53</f>
        <v>20.016719531820144</v>
      </c>
    </row>
    <row r="54" spans="10:15" ht="12.75">
      <c r="J54" s="64"/>
      <c r="K54" s="65" t="e">
        <f>LOG10(J54)*(256/LOG10(262144))</f>
        <v>#NUM!</v>
      </c>
      <c r="M54" s="114"/>
      <c r="N54" s="106">
        <f t="shared" si="17"/>
        <v>1</v>
      </c>
      <c r="O54" s="113">
        <f>P39*N54</f>
        <v>20.016719531820144</v>
      </c>
    </row>
    <row r="55" spans="10:15" ht="12.75">
      <c r="J55" s="60"/>
      <c r="K55" s="65" t="e">
        <f aca="true" t="shared" si="18" ref="K55:K61">LOG10(J55)*(256/LOG10(262144))</f>
        <v>#NUM!</v>
      </c>
      <c r="M55" s="114"/>
      <c r="N55" s="106">
        <f t="shared" si="17"/>
        <v>1</v>
      </c>
      <c r="O55" s="113">
        <f>P39*N55</f>
        <v>20.016719531820144</v>
      </c>
    </row>
    <row r="56" spans="10:15" ht="12.75">
      <c r="J56" s="60"/>
      <c r="K56" s="65" t="e">
        <f t="shared" si="18"/>
        <v>#NUM!</v>
      </c>
      <c r="M56" s="114"/>
      <c r="N56" s="106">
        <f t="shared" si="17"/>
        <v>1</v>
      </c>
      <c r="O56" s="113">
        <f>P39*N56</f>
        <v>20.016719531820144</v>
      </c>
    </row>
    <row r="57" spans="10:15" ht="12.75">
      <c r="J57" s="60"/>
      <c r="K57" s="65" t="e">
        <f t="shared" si="18"/>
        <v>#NUM!</v>
      </c>
      <c r="M57" s="114"/>
      <c r="N57" s="106">
        <f t="shared" si="17"/>
        <v>1</v>
      </c>
      <c r="O57" s="113">
        <f>P39*N57</f>
        <v>20.016719531820144</v>
      </c>
    </row>
    <row r="58" spans="10:11" ht="12.75">
      <c r="J58" s="60"/>
      <c r="K58" s="65" t="e">
        <f t="shared" si="18"/>
        <v>#NUM!</v>
      </c>
    </row>
    <row r="59" spans="10:11" ht="12.75">
      <c r="J59" s="60"/>
      <c r="K59" s="65" t="e">
        <f t="shared" si="18"/>
        <v>#NUM!</v>
      </c>
    </row>
    <row r="60" spans="10:11" ht="12.75">
      <c r="J60" s="60"/>
      <c r="K60" s="65" t="e">
        <f t="shared" si="18"/>
        <v>#NUM!</v>
      </c>
    </row>
    <row r="61" spans="10:11" ht="12.75">
      <c r="J61" s="60"/>
      <c r="K61" s="65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4:F14"/>
    <mergeCell ref="M4:P4"/>
    <mergeCell ref="M5:P5"/>
    <mergeCell ref="M34:P34"/>
    <mergeCell ref="M48:O48"/>
    <mergeCell ref="V14:W14"/>
    <mergeCell ref="M35:P35"/>
    <mergeCell ref="M36:P36"/>
    <mergeCell ref="M37:P37"/>
    <mergeCell ref="M45:O45"/>
    <mergeCell ref="AA6:AD6"/>
    <mergeCell ref="AA5:AD5"/>
    <mergeCell ref="M46:O46"/>
    <mergeCell ref="M47:O47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1"/>
  <sheetViews>
    <sheetView workbookViewId="0" topLeftCell="A4">
      <selection activeCell="D17" sqref="D17"/>
    </sheetView>
  </sheetViews>
  <sheetFormatPr defaultColWidth="9.140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  <col min="31" max="16384" width="8.8515625" style="0" customWidth="1"/>
  </cols>
  <sheetData>
    <row r="1" spans="2:16" ht="16.5" thickBot="1">
      <c r="B1" s="77" t="s">
        <v>29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64</v>
      </c>
    </row>
    <row r="4" spans="2:16" ht="17.25" customHeight="1" thickBot="1">
      <c r="B4" s="6"/>
      <c r="J4" s="52" t="s">
        <v>37</v>
      </c>
      <c r="K4" s="53"/>
      <c r="L4" s="25"/>
      <c r="M4" s="157" t="s">
        <v>34</v>
      </c>
      <c r="N4" s="158"/>
      <c r="O4" s="158"/>
      <c r="P4" s="159"/>
    </row>
    <row r="5" spans="2:30" ht="15.75" thickBot="1">
      <c r="B5" s="2" t="s">
        <v>12</v>
      </c>
      <c r="C5" s="8" t="s">
        <v>11</v>
      </c>
      <c r="D5" s="3" t="s">
        <v>117</v>
      </c>
      <c r="E5" s="150" t="s">
        <v>118</v>
      </c>
      <c r="F5" s="3" t="s">
        <v>13</v>
      </c>
      <c r="G5" s="7" t="s">
        <v>10</v>
      </c>
      <c r="H5" s="151" t="s">
        <v>119</v>
      </c>
      <c r="J5" s="54" t="s">
        <v>38</v>
      </c>
      <c r="K5" s="55"/>
      <c r="L5" s="25"/>
      <c r="M5" s="160" t="s">
        <v>70</v>
      </c>
      <c r="N5" s="161"/>
      <c r="O5" s="161"/>
      <c r="P5" s="162"/>
      <c r="S5" s="2" t="s">
        <v>12</v>
      </c>
      <c r="T5" s="8" t="s">
        <v>11</v>
      </c>
      <c r="U5" s="3" t="s">
        <v>117</v>
      </c>
      <c r="V5" s="150" t="s">
        <v>118</v>
      </c>
      <c r="W5" s="3" t="s">
        <v>13</v>
      </c>
      <c r="X5" s="7" t="s">
        <v>10</v>
      </c>
      <c r="Y5" s="151" t="s">
        <v>119</v>
      </c>
      <c r="AA5" s="157" t="s">
        <v>34</v>
      </c>
      <c r="AB5" s="158"/>
      <c r="AC5" s="158"/>
      <c r="AD5" s="159"/>
    </row>
    <row r="6" spans="2:30" ht="15.75" thickBot="1">
      <c r="B6" s="9">
        <v>1</v>
      </c>
      <c r="C6" s="124"/>
      <c r="D6" s="69"/>
      <c r="E6" s="17"/>
      <c r="F6" s="17"/>
      <c r="G6" s="80"/>
      <c r="H6" s="47"/>
      <c r="I6" s="37"/>
      <c r="J6" s="56" t="s">
        <v>39</v>
      </c>
      <c r="K6" s="57"/>
      <c r="L6" s="25"/>
      <c r="M6" s="26" t="s">
        <v>55</v>
      </c>
      <c r="N6" s="26" t="s">
        <v>22</v>
      </c>
      <c r="O6" s="26" t="s">
        <v>23</v>
      </c>
      <c r="P6" s="152" t="s">
        <v>120</v>
      </c>
      <c r="Q6" s="25"/>
      <c r="S6" s="9">
        <v>1</v>
      </c>
      <c r="T6" s="82">
        <f aca="true" t="shared" si="0" ref="T6:T13">M50</f>
        <v>0</v>
      </c>
      <c r="U6" s="115">
        <f aca="true" t="shared" si="1" ref="U6:U13">O50</f>
        <v>53.40519045701792</v>
      </c>
      <c r="V6" s="17">
        <f aca="true" t="shared" si="2" ref="V6:V13">LOG10(U6)</f>
        <v>1.7275834682138662</v>
      </c>
      <c r="W6" s="17" t="e">
        <f aca="true" t="shared" si="3" ref="W6:W13">Y$15*T6+Y$16</f>
        <v>#DIV/0!</v>
      </c>
      <c r="X6" s="80" t="e">
        <f aca="true" t="shared" si="4" ref="X6:X13">((ABS(W6-V6))/W6)*10</f>
        <v>#DIV/0!</v>
      </c>
      <c r="Y6" s="47" t="e">
        <f aca="true" t="shared" si="5" ref="Y6:Y13">10^W6</f>
        <v>#DIV/0!</v>
      </c>
      <c r="AA6" s="160" t="s">
        <v>65</v>
      </c>
      <c r="AB6" s="192"/>
      <c r="AC6" s="192"/>
      <c r="AD6" s="193"/>
    </row>
    <row r="7" spans="2:30" ht="15">
      <c r="B7" s="9">
        <v>2</v>
      </c>
      <c r="C7" s="124"/>
      <c r="D7" s="69"/>
      <c r="E7" s="17"/>
      <c r="F7" s="17"/>
      <c r="G7" s="80"/>
      <c r="H7" s="47"/>
      <c r="I7" s="38"/>
      <c r="J7" s="56" t="s">
        <v>27</v>
      </c>
      <c r="K7" s="57"/>
      <c r="L7" s="25"/>
      <c r="M7" s="81"/>
      <c r="N7" s="124"/>
      <c r="O7" s="27">
        <f aca="true" t="shared" si="6" ref="O7:O18">H$15*N7+H$16</f>
        <v>1.727583468213866</v>
      </c>
      <c r="P7" s="72">
        <f aca="true" t="shared" si="7" ref="P7:P18">10^O7</f>
        <v>53.40519045701792</v>
      </c>
      <c r="Q7" s="25"/>
      <c r="S7" s="9">
        <v>2</v>
      </c>
      <c r="T7" s="82">
        <f t="shared" si="0"/>
        <v>0</v>
      </c>
      <c r="U7" s="115">
        <f t="shared" si="1"/>
        <v>53.40519045701792</v>
      </c>
      <c r="V7" s="17">
        <f t="shared" si="2"/>
        <v>1.7275834682138662</v>
      </c>
      <c r="W7" s="17" t="e">
        <f t="shared" si="3"/>
        <v>#DIV/0!</v>
      </c>
      <c r="X7" s="80" t="e">
        <f t="shared" si="4"/>
        <v>#DIV/0!</v>
      </c>
      <c r="Y7" s="47" t="e">
        <f t="shared" si="5"/>
        <v>#DIV/0!</v>
      </c>
      <c r="AA7" s="26" t="s">
        <v>55</v>
      </c>
      <c r="AB7" s="116" t="s">
        <v>22</v>
      </c>
      <c r="AC7" s="116" t="s">
        <v>23</v>
      </c>
      <c r="AD7" s="156" t="s">
        <v>120</v>
      </c>
    </row>
    <row r="8" spans="2:30" ht="13.5" thickBot="1">
      <c r="B8" s="9">
        <v>3</v>
      </c>
      <c r="C8" s="124">
        <v>74.2891879591122</v>
      </c>
      <c r="D8" s="69">
        <v>718</v>
      </c>
      <c r="E8" s="17">
        <f aca="true" t="shared" si="8" ref="E8:E13">LOG10(D8)</f>
        <v>2.8561244442423</v>
      </c>
      <c r="F8" s="17">
        <f aca="true" t="shared" si="9" ref="F8:F13">H$15*C8+H$16</f>
        <v>2.8561943926669295</v>
      </c>
      <c r="G8" s="80">
        <f aca="true" t="shared" si="10" ref="G8:G13">((ABS(F8-E8))/F8)*10</f>
        <v>0.000244900784095652</v>
      </c>
      <c r="H8" s="47">
        <f aca="true" t="shared" si="11" ref="H8:H13">10^F8</f>
        <v>718.1156519728087</v>
      </c>
      <c r="I8" s="39"/>
      <c r="J8" s="58" t="s">
        <v>20</v>
      </c>
      <c r="K8" s="59" t="s">
        <v>21</v>
      </c>
      <c r="L8" s="25"/>
      <c r="M8" s="81"/>
      <c r="N8" s="124"/>
      <c r="O8" s="27">
        <f t="shared" si="6"/>
        <v>1.727583468213866</v>
      </c>
      <c r="P8" s="72">
        <f t="shared" si="7"/>
        <v>53.40519045701792</v>
      </c>
      <c r="Q8" s="25"/>
      <c r="S8" s="9">
        <v>3</v>
      </c>
      <c r="T8" s="82">
        <f t="shared" si="0"/>
        <v>0</v>
      </c>
      <c r="U8" s="115">
        <f t="shared" si="1"/>
        <v>53.40519045701792</v>
      </c>
      <c r="V8" s="17">
        <f t="shared" si="2"/>
        <v>1.7275834682138662</v>
      </c>
      <c r="W8" s="17" t="e">
        <f t="shared" si="3"/>
        <v>#DIV/0!</v>
      </c>
      <c r="X8" s="80" t="e">
        <f t="shared" si="4"/>
        <v>#DIV/0!</v>
      </c>
      <c r="Y8" s="47" t="e">
        <f t="shared" si="5"/>
        <v>#DIV/0!</v>
      </c>
      <c r="AA8" s="117"/>
      <c r="AB8" s="60">
        <v>200</v>
      </c>
      <c r="AC8" s="118" t="e">
        <f aca="true" t="shared" si="12" ref="AC8:AC19">Y$15*AB8+Y$16</f>
        <v>#DIV/0!</v>
      </c>
      <c r="AD8" s="72" t="e">
        <f aca="true" t="shared" si="13" ref="AD8:AD19">10^AC8</f>
        <v>#DIV/0!</v>
      </c>
    </row>
    <row r="9" spans="2:30" ht="12.75">
      <c r="B9" s="9">
        <v>4</v>
      </c>
      <c r="C9" s="124">
        <v>102.39949936538227</v>
      </c>
      <c r="D9" s="69">
        <v>1920</v>
      </c>
      <c r="E9" s="17">
        <f t="shared" si="8"/>
        <v>3.2833012287035497</v>
      </c>
      <c r="F9" s="17">
        <f t="shared" si="9"/>
        <v>3.283249868900635</v>
      </c>
      <c r="G9" s="80">
        <f t="shared" si="10"/>
        <v>0.00015642977222380606</v>
      </c>
      <c r="H9" s="47">
        <f t="shared" si="11"/>
        <v>1919.7729536177396</v>
      </c>
      <c r="I9" s="39"/>
      <c r="J9" s="60"/>
      <c r="K9" s="61">
        <f aca="true" t="shared" si="14" ref="K9:K16">J9/4</f>
        <v>0</v>
      </c>
      <c r="L9" s="25"/>
      <c r="M9" s="81"/>
      <c r="N9" s="124"/>
      <c r="O9" s="27">
        <f t="shared" si="6"/>
        <v>1.727583468213866</v>
      </c>
      <c r="P9" s="72">
        <f t="shared" si="7"/>
        <v>53.40519045701792</v>
      </c>
      <c r="Q9" s="25"/>
      <c r="S9" s="9">
        <v>4</v>
      </c>
      <c r="T9" s="82">
        <f t="shared" si="0"/>
        <v>0</v>
      </c>
      <c r="U9" s="115">
        <f t="shared" si="1"/>
        <v>53.40519045701792</v>
      </c>
      <c r="V9" s="17">
        <f t="shared" si="2"/>
        <v>1.7275834682138662</v>
      </c>
      <c r="W9" s="17" t="e">
        <f t="shared" si="3"/>
        <v>#DIV/0!</v>
      </c>
      <c r="X9" s="80" t="e">
        <f t="shared" si="4"/>
        <v>#DIV/0!</v>
      </c>
      <c r="Y9" s="47" t="e">
        <f t="shared" si="5"/>
        <v>#DIV/0!</v>
      </c>
      <c r="AA9" s="117"/>
      <c r="AB9" s="60"/>
      <c r="AC9" s="118" t="e">
        <f t="shared" si="12"/>
        <v>#DIV/0!</v>
      </c>
      <c r="AD9" s="72" t="e">
        <f t="shared" si="13"/>
        <v>#DIV/0!</v>
      </c>
    </row>
    <row r="10" spans="2:30" ht="12.75">
      <c r="B10" s="9">
        <v>5</v>
      </c>
      <c r="C10" s="124">
        <v>130.50980901785283</v>
      </c>
      <c r="D10" s="69">
        <v>5133</v>
      </c>
      <c r="E10" s="17">
        <f t="shared" si="8"/>
        <v>3.710371264260763</v>
      </c>
      <c r="F10" s="17">
        <f t="shared" si="9"/>
        <v>3.710305318490393</v>
      </c>
      <c r="G10" s="80">
        <f t="shared" si="10"/>
        <v>0.00017773677557245056</v>
      </c>
      <c r="H10" s="47">
        <f t="shared" si="11"/>
        <v>5132.220634949683</v>
      </c>
      <c r="I10" s="39"/>
      <c r="J10" s="60"/>
      <c r="K10" s="61">
        <f t="shared" si="14"/>
        <v>0</v>
      </c>
      <c r="L10" s="25"/>
      <c r="M10" s="81"/>
      <c r="N10" s="124"/>
      <c r="O10" s="27">
        <f t="shared" si="6"/>
        <v>1.727583468213866</v>
      </c>
      <c r="P10" s="72">
        <f t="shared" si="7"/>
        <v>53.40519045701792</v>
      </c>
      <c r="Q10" s="25"/>
      <c r="S10" s="9">
        <v>5</v>
      </c>
      <c r="T10" s="82">
        <f t="shared" si="0"/>
        <v>0</v>
      </c>
      <c r="U10" s="115">
        <f t="shared" si="1"/>
        <v>53.40519045701792</v>
      </c>
      <c r="V10" s="17">
        <f t="shared" si="2"/>
        <v>1.7275834682138662</v>
      </c>
      <c r="W10" s="17" t="e">
        <f t="shared" si="3"/>
        <v>#DIV/0!</v>
      </c>
      <c r="X10" s="80" t="e">
        <f t="shared" si="4"/>
        <v>#DIV/0!</v>
      </c>
      <c r="Y10" s="47" t="e">
        <f t="shared" si="5"/>
        <v>#DIV/0!</v>
      </c>
      <c r="AA10" s="117"/>
      <c r="AB10" s="60"/>
      <c r="AC10" s="118" t="e">
        <f t="shared" si="12"/>
        <v>#DIV/0!</v>
      </c>
      <c r="AD10" s="72" t="e">
        <f t="shared" si="13"/>
        <v>#DIV/0!</v>
      </c>
    </row>
    <row r="11" spans="2:30" ht="12.75">
      <c r="B11" s="9">
        <v>6</v>
      </c>
      <c r="C11" s="124">
        <v>147.57686593819582</v>
      </c>
      <c r="D11" s="69">
        <v>9324</v>
      </c>
      <c r="E11" s="17">
        <f t="shared" si="8"/>
        <v>3.969602264848539</v>
      </c>
      <c r="F11" s="17">
        <f t="shared" si="9"/>
        <v>3.969590248339982</v>
      </c>
      <c r="G11" s="80">
        <f t="shared" si="10"/>
        <v>3.0271407891819617E-05</v>
      </c>
      <c r="H11" s="47">
        <f t="shared" si="11"/>
        <v>9323.74201750098</v>
      </c>
      <c r="I11" s="39"/>
      <c r="J11" s="60"/>
      <c r="K11" s="61">
        <f t="shared" si="14"/>
        <v>0</v>
      </c>
      <c r="L11" s="25"/>
      <c r="M11" s="81"/>
      <c r="N11" s="124"/>
      <c r="O11" s="27">
        <f t="shared" si="6"/>
        <v>1.727583468213866</v>
      </c>
      <c r="P11" s="72">
        <f t="shared" si="7"/>
        <v>53.40519045701792</v>
      </c>
      <c r="Q11" s="25"/>
      <c r="S11" s="9">
        <v>6</v>
      </c>
      <c r="T11" s="82">
        <f t="shared" si="0"/>
        <v>0</v>
      </c>
      <c r="U11" s="115">
        <f t="shared" si="1"/>
        <v>53.40519045701792</v>
      </c>
      <c r="V11" s="17">
        <f t="shared" si="2"/>
        <v>1.7275834682138662</v>
      </c>
      <c r="W11" s="17" t="e">
        <f t="shared" si="3"/>
        <v>#DIV/0!</v>
      </c>
      <c r="X11" s="80" t="e">
        <f t="shared" si="4"/>
        <v>#DIV/0!</v>
      </c>
      <c r="Y11" s="47" t="e">
        <f t="shared" si="5"/>
        <v>#DIV/0!</v>
      </c>
      <c r="AA11" s="117"/>
      <c r="AB11" s="60"/>
      <c r="AC11" s="118" t="e">
        <f t="shared" si="12"/>
        <v>#DIV/0!</v>
      </c>
      <c r="AD11" s="72" t="e">
        <f t="shared" si="13"/>
        <v>#DIV/0!</v>
      </c>
    </row>
    <row r="12" spans="2:30" ht="12.75">
      <c r="B12" s="9">
        <v>7</v>
      </c>
      <c r="C12" s="124">
        <v>159.6232213072555</v>
      </c>
      <c r="D12" s="69">
        <v>14210</v>
      </c>
      <c r="E12" s="17">
        <f t="shared" si="8"/>
        <v>4.1525940779274695</v>
      </c>
      <c r="F12" s="17">
        <f t="shared" si="9"/>
        <v>4.152600032709243</v>
      </c>
      <c r="G12" s="80">
        <f t="shared" si="10"/>
        <v>1.4339887604270339E-05</v>
      </c>
      <c r="H12" s="47">
        <f t="shared" si="11"/>
        <v>14210.19484021243</v>
      </c>
      <c r="I12" s="40"/>
      <c r="J12" s="60"/>
      <c r="K12" s="61">
        <f t="shared" si="14"/>
        <v>0</v>
      </c>
      <c r="L12" s="25"/>
      <c r="M12" s="81"/>
      <c r="N12" s="124"/>
      <c r="O12" s="27">
        <f t="shared" si="6"/>
        <v>1.727583468213866</v>
      </c>
      <c r="P12" s="72">
        <f t="shared" si="7"/>
        <v>53.40519045701792</v>
      </c>
      <c r="Q12" s="25"/>
      <c r="S12" s="9">
        <v>7</v>
      </c>
      <c r="T12" s="82">
        <f t="shared" si="0"/>
        <v>0</v>
      </c>
      <c r="U12" s="115">
        <f t="shared" si="1"/>
        <v>53.40519045701792</v>
      </c>
      <c r="V12" s="17">
        <f t="shared" si="2"/>
        <v>1.7275834682138662</v>
      </c>
      <c r="W12" s="17" t="e">
        <f t="shared" si="3"/>
        <v>#DIV/0!</v>
      </c>
      <c r="X12" s="80" t="e">
        <f t="shared" si="4"/>
        <v>#DIV/0!</v>
      </c>
      <c r="Y12" s="47" t="e">
        <f t="shared" si="5"/>
        <v>#DIV/0!</v>
      </c>
      <c r="AA12" s="117"/>
      <c r="AB12" s="60"/>
      <c r="AC12" s="118" t="e">
        <f t="shared" si="12"/>
        <v>#DIV/0!</v>
      </c>
      <c r="AD12" s="72" t="e">
        <f t="shared" si="13"/>
        <v>#DIV/0!</v>
      </c>
    </row>
    <row r="13" spans="2:30" ht="13.5" thickBot="1">
      <c r="B13" s="9">
        <v>8</v>
      </c>
      <c r="C13" s="124">
        <v>177.69399829766942</v>
      </c>
      <c r="D13" s="133">
        <v>26735</v>
      </c>
      <c r="E13" s="17">
        <f t="shared" si="8"/>
        <v>4.427080188436359</v>
      </c>
      <c r="F13" s="17">
        <f t="shared" si="9"/>
        <v>4.427133607311798</v>
      </c>
      <c r="G13" s="80">
        <f t="shared" si="10"/>
        <v>0.00012066244251226535</v>
      </c>
      <c r="H13" s="47">
        <f t="shared" si="11"/>
        <v>26738.288647520276</v>
      </c>
      <c r="J13" s="60"/>
      <c r="K13" s="61">
        <f t="shared" si="14"/>
        <v>0</v>
      </c>
      <c r="L13" s="25"/>
      <c r="M13" s="81"/>
      <c r="N13" s="124"/>
      <c r="O13" s="27">
        <f t="shared" si="6"/>
        <v>1.727583468213866</v>
      </c>
      <c r="P13" s="72">
        <f t="shared" si="7"/>
        <v>53.40519045701792</v>
      </c>
      <c r="Q13" s="25"/>
      <c r="S13" s="9">
        <v>8</v>
      </c>
      <c r="T13" s="82">
        <f t="shared" si="0"/>
        <v>0</v>
      </c>
      <c r="U13" s="115">
        <f t="shared" si="1"/>
        <v>53.40519045701792</v>
      </c>
      <c r="V13" s="17">
        <f t="shared" si="2"/>
        <v>1.7275834682138662</v>
      </c>
      <c r="W13" s="17" t="e">
        <f t="shared" si="3"/>
        <v>#DIV/0!</v>
      </c>
      <c r="X13" s="80" t="e">
        <f t="shared" si="4"/>
        <v>#DIV/0!</v>
      </c>
      <c r="Y13" s="47" t="e">
        <f t="shared" si="5"/>
        <v>#DIV/0!</v>
      </c>
      <c r="AA13" s="117"/>
      <c r="AB13" s="60"/>
      <c r="AC13" s="118" t="e">
        <f t="shared" si="12"/>
        <v>#DIV/0!</v>
      </c>
      <c r="AD13" s="72" t="e">
        <f t="shared" si="13"/>
        <v>#DIV/0!</v>
      </c>
    </row>
    <row r="14" spans="5:30" ht="13.5" thickBot="1">
      <c r="E14" s="170" t="s">
        <v>54</v>
      </c>
      <c r="F14" s="171"/>
      <c r="G14" s="101">
        <f>AVERAGE(G8:G13)</f>
        <v>0.00012405684498337731</v>
      </c>
      <c r="I14" s="36"/>
      <c r="J14" s="60"/>
      <c r="K14" s="61">
        <f t="shared" si="14"/>
        <v>0</v>
      </c>
      <c r="L14" s="25"/>
      <c r="M14" s="81"/>
      <c r="N14" s="60"/>
      <c r="O14" s="27">
        <f t="shared" si="6"/>
        <v>1.727583468213866</v>
      </c>
      <c r="P14" s="72">
        <f t="shared" si="7"/>
        <v>53.40519045701792</v>
      </c>
      <c r="Q14" s="25"/>
      <c r="V14" s="170" t="s">
        <v>54</v>
      </c>
      <c r="W14" s="171"/>
      <c r="X14" s="101" t="e">
        <f>AVERAGE(X6:X13)</f>
        <v>#DIV/0!</v>
      </c>
      <c r="AA14" s="117"/>
      <c r="AB14" s="60"/>
      <c r="AC14" s="118" t="e">
        <f t="shared" si="12"/>
        <v>#DIV/0!</v>
      </c>
      <c r="AD14" s="72" t="e">
        <f t="shared" si="13"/>
        <v>#DIV/0!</v>
      </c>
    </row>
    <row r="15" spans="7:30" ht="12.75">
      <c r="G15" s="89" t="s">
        <v>30</v>
      </c>
      <c r="H15" s="84">
        <f>SLOPE(E8:E13,C8:C13)</f>
        <v>0.01519212896867625</v>
      </c>
      <c r="I15" s="36"/>
      <c r="J15" s="60"/>
      <c r="K15" s="61">
        <f t="shared" si="14"/>
        <v>0</v>
      </c>
      <c r="L15" s="25"/>
      <c r="M15" s="81"/>
      <c r="N15" s="60"/>
      <c r="O15" s="27">
        <f t="shared" si="6"/>
        <v>1.727583468213866</v>
      </c>
      <c r="P15" s="72">
        <f t="shared" si="7"/>
        <v>53.40519045701792</v>
      </c>
      <c r="Q15" s="25"/>
      <c r="X15" s="89" t="s">
        <v>30</v>
      </c>
      <c r="Y15" s="84" t="e">
        <f>SLOPE(V6:V13,T6:T13)</f>
        <v>#DIV/0!</v>
      </c>
      <c r="AA15" s="117"/>
      <c r="AB15" s="60"/>
      <c r="AC15" s="118" t="e">
        <f t="shared" si="12"/>
        <v>#DIV/0!</v>
      </c>
      <c r="AD15" s="72" t="e">
        <f t="shared" si="13"/>
        <v>#DIV/0!</v>
      </c>
    </row>
    <row r="16" spans="7:30" ht="12.75">
      <c r="G16" s="90" t="s">
        <v>31</v>
      </c>
      <c r="H16" s="86">
        <f>INTERCEPT(E8:E13,C8:C13)</f>
        <v>1.727583468213866</v>
      </c>
      <c r="I16" s="36"/>
      <c r="J16" s="60"/>
      <c r="K16" s="61">
        <f t="shared" si="14"/>
        <v>0</v>
      </c>
      <c r="L16" s="25"/>
      <c r="M16" s="81"/>
      <c r="N16" s="60"/>
      <c r="O16" s="27">
        <f t="shared" si="6"/>
        <v>1.727583468213866</v>
      </c>
      <c r="P16" s="72">
        <f t="shared" si="7"/>
        <v>53.40519045701792</v>
      </c>
      <c r="Q16" s="25"/>
      <c r="X16" s="90" t="s">
        <v>31</v>
      </c>
      <c r="Y16" s="86" t="e">
        <f>INTERCEPT(V6:V13,T6:T13)</f>
        <v>#DIV/0!</v>
      </c>
      <c r="AA16" s="117"/>
      <c r="AB16" s="60"/>
      <c r="AC16" s="118" t="e">
        <f t="shared" si="12"/>
        <v>#DIV/0!</v>
      </c>
      <c r="AD16" s="72" t="e">
        <f t="shared" si="13"/>
        <v>#DIV/0!</v>
      </c>
    </row>
    <row r="17" spans="7:30" ht="13.5" thickBot="1">
      <c r="G17" s="91" t="s">
        <v>32</v>
      </c>
      <c r="H17" s="88">
        <f>RSQ(E8:E13,C8:C13)</f>
        <v>0.9999999911519255</v>
      </c>
      <c r="L17" s="25"/>
      <c r="M17" s="81"/>
      <c r="N17" s="60"/>
      <c r="O17" s="27">
        <f t="shared" si="6"/>
        <v>1.727583468213866</v>
      </c>
      <c r="P17" s="72">
        <f t="shared" si="7"/>
        <v>53.40519045701792</v>
      </c>
      <c r="Q17" s="25"/>
      <c r="X17" s="91" t="s">
        <v>32</v>
      </c>
      <c r="Y17" s="88" t="e">
        <f>RSQ(V6:V13,T6:T13)</f>
        <v>#DIV/0!</v>
      </c>
      <c r="AA17" s="117"/>
      <c r="AB17" s="60"/>
      <c r="AC17" s="118" t="e">
        <f t="shared" si="12"/>
        <v>#DIV/0!</v>
      </c>
      <c r="AD17" s="72" t="e">
        <f t="shared" si="13"/>
        <v>#DIV/0!</v>
      </c>
    </row>
    <row r="18" spans="12:30" ht="13.5" thickBot="1">
      <c r="L18" s="25"/>
      <c r="M18" s="81"/>
      <c r="N18" s="60"/>
      <c r="O18" s="27">
        <f t="shared" si="6"/>
        <v>1.727583468213866</v>
      </c>
      <c r="P18" s="72">
        <f t="shared" si="7"/>
        <v>53.40519045701792</v>
      </c>
      <c r="Q18" s="25"/>
      <c r="AA18" s="117"/>
      <c r="AB18" s="60"/>
      <c r="AC18" s="118" t="e">
        <f t="shared" si="12"/>
        <v>#DIV/0!</v>
      </c>
      <c r="AD18" s="72" t="e">
        <f t="shared" si="13"/>
        <v>#DIV/0!</v>
      </c>
    </row>
    <row r="19" spans="10:30" ht="13.5" thickBot="1">
      <c r="J19" s="52" t="s">
        <v>40</v>
      </c>
      <c r="K19" s="53"/>
      <c r="L19" s="25"/>
      <c r="M19" s="25"/>
      <c r="N19" s="25"/>
      <c r="O19" s="25"/>
      <c r="P19" s="25"/>
      <c r="AA19" s="117"/>
      <c r="AB19" s="60"/>
      <c r="AC19" s="118" t="e">
        <f t="shared" si="12"/>
        <v>#DIV/0!</v>
      </c>
      <c r="AD19" s="72" t="e">
        <f t="shared" si="13"/>
        <v>#DIV/0!</v>
      </c>
    </row>
    <row r="20" spans="10:16" ht="15">
      <c r="J20" s="62" t="s">
        <v>33</v>
      </c>
      <c r="K20" s="63"/>
      <c r="L20" s="25"/>
      <c r="M20" s="74" t="s">
        <v>36</v>
      </c>
      <c r="N20" s="75"/>
      <c r="O20" s="25"/>
      <c r="P20" s="25"/>
    </row>
    <row r="21" spans="10:16" ht="15">
      <c r="J21" s="56" t="s">
        <v>39</v>
      </c>
      <c r="K21" s="57"/>
      <c r="L21" s="25"/>
      <c r="M21" s="48" t="s">
        <v>44</v>
      </c>
      <c r="N21" s="49"/>
      <c r="O21" s="25"/>
      <c r="P21" s="25"/>
    </row>
    <row r="22" spans="10:16" ht="15">
      <c r="J22" s="56" t="s">
        <v>27</v>
      </c>
      <c r="K22" s="57"/>
      <c r="L22" s="25"/>
      <c r="M22" s="48" t="s">
        <v>45</v>
      </c>
      <c r="N22" s="49"/>
      <c r="O22" s="25"/>
      <c r="P22" s="25"/>
    </row>
    <row r="23" spans="10:16" ht="13.5" thickBot="1">
      <c r="J23" s="58" t="s">
        <v>20</v>
      </c>
      <c r="K23" s="59" t="s">
        <v>21</v>
      </c>
      <c r="L23" s="25"/>
      <c r="M23" s="48" t="s">
        <v>46</v>
      </c>
      <c r="N23" s="49"/>
      <c r="O23" s="25"/>
      <c r="P23" s="25"/>
    </row>
    <row r="24" spans="10:16" ht="12.75">
      <c r="J24" s="64"/>
      <c r="K24" s="65" t="e">
        <f aca="true" t="shared" si="15" ref="K24:K31">LOG10(J24*10)*(64)</f>
        <v>#NUM!</v>
      </c>
      <c r="L24" s="25"/>
      <c r="M24" s="48" t="s">
        <v>47</v>
      </c>
      <c r="N24" s="49"/>
      <c r="O24" s="25"/>
      <c r="P24" s="25"/>
    </row>
    <row r="25" spans="10:16" ht="12.75">
      <c r="J25" s="60"/>
      <c r="K25" s="65" t="e">
        <f t="shared" si="15"/>
        <v>#NUM!</v>
      </c>
      <c r="L25" s="25"/>
      <c r="M25" s="48" t="s">
        <v>43</v>
      </c>
      <c r="N25" s="49"/>
      <c r="O25" s="25"/>
      <c r="P25" s="25"/>
    </row>
    <row r="26" spans="10:16" ht="12.75">
      <c r="J26" s="60"/>
      <c r="K26" s="65" t="e">
        <f t="shared" si="15"/>
        <v>#NUM!</v>
      </c>
      <c r="L26" s="25"/>
      <c r="M26" s="76" t="s">
        <v>48</v>
      </c>
      <c r="N26" s="49"/>
      <c r="O26" s="25"/>
      <c r="P26" s="25"/>
    </row>
    <row r="27" spans="10:16" ht="12.75">
      <c r="J27" s="60"/>
      <c r="K27" s="65" t="e">
        <f t="shared" si="15"/>
        <v>#NUM!</v>
      </c>
      <c r="L27" s="25"/>
      <c r="M27" s="50" t="s">
        <v>49</v>
      </c>
      <c r="N27" s="51"/>
      <c r="O27" s="25"/>
      <c r="P27" s="25"/>
    </row>
    <row r="28" spans="10:16" ht="12.75">
      <c r="J28" s="60"/>
      <c r="K28" s="65" t="e">
        <f t="shared" si="15"/>
        <v>#NUM!</v>
      </c>
      <c r="L28" s="25"/>
      <c r="O28" s="25"/>
      <c r="P28" s="25"/>
    </row>
    <row r="29" spans="10:16" ht="12.75">
      <c r="J29" s="60"/>
      <c r="K29" s="65" t="e">
        <f t="shared" si="15"/>
        <v>#NUM!</v>
      </c>
      <c r="L29" s="25"/>
      <c r="O29" s="25"/>
      <c r="P29" s="25"/>
    </row>
    <row r="30" spans="10:16" ht="12.75">
      <c r="J30" s="60"/>
      <c r="K30" s="65" t="e">
        <f t="shared" si="15"/>
        <v>#NUM!</v>
      </c>
      <c r="L30" s="25"/>
      <c r="O30" s="25"/>
      <c r="P30" s="25"/>
    </row>
    <row r="31" spans="10:16" ht="12.75">
      <c r="J31" s="60"/>
      <c r="K31" s="65" t="e">
        <f t="shared" si="15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41</v>
      </c>
      <c r="K34" s="53"/>
      <c r="L34" s="25"/>
      <c r="M34" s="175" t="s">
        <v>61</v>
      </c>
      <c r="N34" s="176"/>
      <c r="O34" s="176"/>
      <c r="P34" s="178"/>
    </row>
    <row r="35" spans="10:16" ht="15">
      <c r="J35" s="54" t="s">
        <v>42</v>
      </c>
      <c r="K35" s="66"/>
      <c r="L35" s="25"/>
      <c r="M35" s="157" t="s">
        <v>57</v>
      </c>
      <c r="N35" s="186"/>
      <c r="O35" s="186"/>
      <c r="P35" s="187"/>
    </row>
    <row r="36" spans="10:16" ht="15">
      <c r="J36" s="56" t="s">
        <v>39</v>
      </c>
      <c r="K36" s="57"/>
      <c r="L36" s="25"/>
      <c r="M36" s="188" t="s">
        <v>121</v>
      </c>
      <c r="N36" s="189"/>
      <c r="O36" s="189"/>
      <c r="P36" s="190"/>
    </row>
    <row r="37" spans="10:16" ht="15.75" thickBot="1">
      <c r="J37" s="56" t="s">
        <v>27</v>
      </c>
      <c r="K37" s="57"/>
      <c r="L37" s="25"/>
      <c r="M37" s="188" t="s">
        <v>59</v>
      </c>
      <c r="N37" s="191"/>
      <c r="O37" s="191"/>
      <c r="P37" s="190"/>
    </row>
    <row r="38" spans="10:16" ht="15" thickBot="1">
      <c r="J38" s="58" t="s">
        <v>50</v>
      </c>
      <c r="K38" s="59" t="s">
        <v>21</v>
      </c>
      <c r="L38" s="25"/>
      <c r="M38" s="102" t="s">
        <v>21</v>
      </c>
      <c r="N38" s="103" t="s">
        <v>50</v>
      </c>
      <c r="O38" s="153" t="s">
        <v>120</v>
      </c>
      <c r="P38" s="154" t="s">
        <v>122</v>
      </c>
    </row>
    <row r="39" spans="10:16" ht="12.75">
      <c r="J39" s="64">
        <v>14.48</v>
      </c>
      <c r="K39" s="65">
        <f aca="true" t="shared" si="16" ref="K39:K46">LOG10(J39)*(64)</f>
        <v>74.2891879591122</v>
      </c>
      <c r="L39" s="25"/>
      <c r="M39" s="105">
        <f>N7</f>
        <v>0</v>
      </c>
      <c r="N39" s="106">
        <f>10^(4*(M39/256))</f>
        <v>1</v>
      </c>
      <c r="O39" s="106">
        <f>P7</f>
        <v>53.40519045701792</v>
      </c>
      <c r="P39" s="107">
        <f>O39/N39</f>
        <v>53.40519045701792</v>
      </c>
    </row>
    <row r="40" spans="10:16" ht="12.75">
      <c r="J40" s="60">
        <v>39.81</v>
      </c>
      <c r="K40" s="65">
        <f t="shared" si="16"/>
        <v>102.39949936538227</v>
      </c>
      <c r="L40" s="25"/>
      <c r="M40" s="105">
        <f>N8</f>
        <v>0</v>
      </c>
      <c r="N40" s="106">
        <f>10^(4*(M40/256))</f>
        <v>1</v>
      </c>
      <c r="O40" s="106">
        <f>P8</f>
        <v>53.40519045701792</v>
      </c>
      <c r="P40" s="107">
        <f>O40/N40</f>
        <v>53.40519045701792</v>
      </c>
    </row>
    <row r="41" spans="10:16" ht="12.75">
      <c r="J41" s="60">
        <v>109.45</v>
      </c>
      <c r="K41" s="65">
        <f t="shared" si="16"/>
        <v>130.50980901785283</v>
      </c>
      <c r="L41" s="25"/>
      <c r="M41" s="105">
        <f>N9</f>
        <v>0</v>
      </c>
      <c r="N41" s="106">
        <f>10^(4*(M41/256))</f>
        <v>1</v>
      </c>
      <c r="O41" s="106">
        <f>P9</f>
        <v>53.40519045701792</v>
      </c>
      <c r="P41" s="107">
        <f>O41/N41</f>
        <v>53.40519045701792</v>
      </c>
    </row>
    <row r="42" spans="10:16" ht="12.75">
      <c r="J42" s="60">
        <v>202.25</v>
      </c>
      <c r="K42" s="65">
        <f t="shared" si="16"/>
        <v>147.57686593819582</v>
      </c>
      <c r="L42" s="25"/>
      <c r="M42" s="105">
        <f>N10</f>
        <v>0</v>
      </c>
      <c r="N42" s="106">
        <f>10^(4*(M42/256))</f>
        <v>1</v>
      </c>
      <c r="O42" s="106">
        <f>P10</f>
        <v>53.40519045701792</v>
      </c>
      <c r="P42" s="107">
        <f>O42/N42</f>
        <v>53.40519045701792</v>
      </c>
    </row>
    <row r="43" spans="10:16" ht="12.75">
      <c r="J43" s="60">
        <v>311.97</v>
      </c>
      <c r="K43" s="65">
        <f t="shared" si="16"/>
        <v>159.6232213072555</v>
      </c>
      <c r="L43" s="25"/>
      <c r="M43" s="105">
        <f>N11</f>
        <v>0</v>
      </c>
      <c r="N43" s="106">
        <f>10^(4*(M43/256))</f>
        <v>1</v>
      </c>
      <c r="O43" s="106">
        <f>P11</f>
        <v>53.40519045701792</v>
      </c>
      <c r="P43" s="107">
        <f>O43/N43</f>
        <v>53.40519045701792</v>
      </c>
    </row>
    <row r="44" spans="10:12" ht="13.5" thickBot="1">
      <c r="J44" s="60">
        <v>597.68</v>
      </c>
      <c r="K44" s="65">
        <f t="shared" si="16"/>
        <v>177.69399829766942</v>
      </c>
      <c r="L44" s="25"/>
    </row>
    <row r="45" spans="10:15" ht="13.5" thickBot="1">
      <c r="J45" s="60"/>
      <c r="K45" s="65" t="e">
        <f t="shared" si="16"/>
        <v>#NUM!</v>
      </c>
      <c r="L45" s="25"/>
      <c r="M45" s="175" t="s">
        <v>84</v>
      </c>
      <c r="N45" s="176"/>
      <c r="O45" s="177"/>
    </row>
    <row r="46" spans="1:15" ht="15">
      <c r="A46" s="128" t="s">
        <v>80</v>
      </c>
      <c r="B46" s="5"/>
      <c r="C46" s="5"/>
      <c r="D46" s="5"/>
      <c r="E46" s="11" t="s">
        <v>3</v>
      </c>
      <c r="F46" s="14"/>
      <c r="G46" s="11" t="s">
        <v>7</v>
      </c>
      <c r="H46" s="13"/>
      <c r="J46" s="60"/>
      <c r="K46" s="65" t="e">
        <f t="shared" si="16"/>
        <v>#NUM!</v>
      </c>
      <c r="M46" s="157" t="s">
        <v>123</v>
      </c>
      <c r="N46" s="186"/>
      <c r="O46" s="194"/>
    </row>
    <row r="47" spans="1:16" ht="15">
      <c r="A47" s="127" t="s">
        <v>5</v>
      </c>
      <c r="B47" s="14"/>
      <c r="C47" s="14"/>
      <c r="D47" s="14"/>
      <c r="E47" s="126"/>
      <c r="F47" s="14"/>
      <c r="G47" s="126"/>
      <c r="H47" s="13"/>
      <c r="J47" s="25"/>
      <c r="K47" s="25"/>
      <c r="M47" s="188" t="s">
        <v>81</v>
      </c>
      <c r="N47" s="189"/>
      <c r="O47" s="195"/>
      <c r="P47" s="108"/>
    </row>
    <row r="48" spans="1:16" ht="15.75" thickBot="1">
      <c r="A48" s="42"/>
      <c r="B48" s="16"/>
      <c r="C48" s="23"/>
      <c r="D48" s="16"/>
      <c r="E48" s="16"/>
      <c r="F48" s="23"/>
      <c r="G48" s="23"/>
      <c r="H48" s="13"/>
      <c r="I48" s="23"/>
      <c r="J48" s="25"/>
      <c r="K48" s="25"/>
      <c r="M48" s="183"/>
      <c r="N48" s="184"/>
      <c r="O48" s="185"/>
      <c r="P48" s="108"/>
    </row>
    <row r="49" spans="1:16" ht="15" thickBot="1">
      <c r="A49" s="125" t="s">
        <v>8</v>
      </c>
      <c r="B49" s="15"/>
      <c r="C49" s="15"/>
      <c r="D49" s="126" t="s">
        <v>6</v>
      </c>
      <c r="E49" s="14"/>
      <c r="F49" s="14"/>
      <c r="G49" s="126" t="s">
        <v>4</v>
      </c>
      <c r="H49" s="13"/>
      <c r="I49" s="10"/>
      <c r="J49" s="52" t="s">
        <v>56</v>
      </c>
      <c r="K49" s="53"/>
      <c r="M49" s="109" t="s">
        <v>21</v>
      </c>
      <c r="N49" s="102" t="s">
        <v>50</v>
      </c>
      <c r="O49" s="155" t="s">
        <v>124</v>
      </c>
      <c r="P49" s="108"/>
    </row>
    <row r="50" spans="1:16" ht="15">
      <c r="A50" s="137"/>
      <c r="B50" s="5"/>
      <c r="C50" s="5"/>
      <c r="D50" s="5"/>
      <c r="E50" s="5"/>
      <c r="F50" s="5"/>
      <c r="G50" s="5"/>
      <c r="H50" s="138"/>
      <c r="I50" s="23"/>
      <c r="J50" s="54" t="s">
        <v>82</v>
      </c>
      <c r="K50" s="66"/>
      <c r="M50" s="111"/>
      <c r="N50" s="106">
        <f aca="true" t="shared" si="17" ref="N50:N57">10^(4*(M50/256))</f>
        <v>1</v>
      </c>
      <c r="O50" s="113">
        <f>P39*N50</f>
        <v>53.40519045701792</v>
      </c>
      <c r="P50" s="108"/>
    </row>
    <row r="51" spans="1:15" ht="15">
      <c r="A51" s="137"/>
      <c r="B51" s="5"/>
      <c r="C51" s="5"/>
      <c r="D51" s="5"/>
      <c r="E51" s="5"/>
      <c r="F51" s="5"/>
      <c r="G51" s="5"/>
      <c r="H51" s="138"/>
      <c r="I51" s="10"/>
      <c r="J51" s="56" t="s">
        <v>39</v>
      </c>
      <c r="K51" s="57"/>
      <c r="M51" s="114"/>
      <c r="N51" s="106">
        <f t="shared" si="17"/>
        <v>1</v>
      </c>
      <c r="O51" s="113">
        <f>P39*N51</f>
        <v>53.40519045701792</v>
      </c>
    </row>
    <row r="52" spans="1:15" ht="15">
      <c r="A52" s="134"/>
      <c r="B52" s="135"/>
      <c r="C52" s="135"/>
      <c r="D52" s="135"/>
      <c r="E52" s="135"/>
      <c r="F52" s="135"/>
      <c r="G52" s="135"/>
      <c r="H52" s="136"/>
      <c r="I52" s="23"/>
      <c r="J52" s="56" t="s">
        <v>27</v>
      </c>
      <c r="K52" s="57"/>
      <c r="M52" s="114"/>
      <c r="N52" s="106">
        <f t="shared" si="17"/>
        <v>1</v>
      </c>
      <c r="O52" s="113">
        <f>P39*N52</f>
        <v>53.40519045701792</v>
      </c>
    </row>
    <row r="53" spans="9:15" ht="15" thickBot="1">
      <c r="I53" s="23"/>
      <c r="J53" s="58" t="s">
        <v>83</v>
      </c>
      <c r="K53" s="59" t="s">
        <v>21</v>
      </c>
      <c r="M53" s="114"/>
      <c r="N53" s="106">
        <f t="shared" si="17"/>
        <v>1</v>
      </c>
      <c r="O53" s="113">
        <f>P39*N53</f>
        <v>53.40519045701792</v>
      </c>
    </row>
    <row r="54" spans="10:15" ht="12.75">
      <c r="J54" s="64"/>
      <c r="K54" s="65" t="e">
        <f aca="true" t="shared" si="18" ref="K54:K61">LOG10(J54)*(256/LOG10(262144))</f>
        <v>#NUM!</v>
      </c>
      <c r="M54" s="114"/>
      <c r="N54" s="106">
        <f t="shared" si="17"/>
        <v>1</v>
      </c>
      <c r="O54" s="113">
        <f>P39*N54</f>
        <v>53.40519045701792</v>
      </c>
    </row>
    <row r="55" spans="10:15" ht="12.75">
      <c r="J55" s="60"/>
      <c r="K55" s="65" t="e">
        <f t="shared" si="18"/>
        <v>#NUM!</v>
      </c>
      <c r="M55" s="114"/>
      <c r="N55" s="106">
        <f t="shared" si="17"/>
        <v>1</v>
      </c>
      <c r="O55" s="113">
        <f>P39*N55</f>
        <v>53.40519045701792</v>
      </c>
    </row>
    <row r="56" spans="10:15" ht="12.75">
      <c r="J56" s="60"/>
      <c r="K56" s="65" t="e">
        <f t="shared" si="18"/>
        <v>#NUM!</v>
      </c>
      <c r="M56" s="114"/>
      <c r="N56" s="106">
        <f t="shared" si="17"/>
        <v>1</v>
      </c>
      <c r="O56" s="113">
        <f>P39*N56</f>
        <v>53.40519045701792</v>
      </c>
    </row>
    <row r="57" spans="10:15" ht="12.75">
      <c r="J57" s="60"/>
      <c r="K57" s="65" t="e">
        <f t="shared" si="18"/>
        <v>#NUM!</v>
      </c>
      <c r="M57" s="114"/>
      <c r="N57" s="106">
        <f t="shared" si="17"/>
        <v>1</v>
      </c>
      <c r="O57" s="113">
        <f>P39*N57</f>
        <v>53.40519045701792</v>
      </c>
    </row>
    <row r="58" spans="10:11" ht="12.75">
      <c r="J58" s="60"/>
      <c r="K58" s="65" t="e">
        <f t="shared" si="18"/>
        <v>#NUM!</v>
      </c>
    </row>
    <row r="59" spans="10:11" ht="12.75">
      <c r="J59" s="60"/>
      <c r="K59" s="65" t="e">
        <f t="shared" si="18"/>
        <v>#NUM!</v>
      </c>
    </row>
    <row r="60" spans="10:11" ht="12.75">
      <c r="J60" s="60"/>
      <c r="K60" s="65" t="e">
        <f t="shared" si="18"/>
        <v>#NUM!</v>
      </c>
    </row>
    <row r="61" spans="10:11" ht="12.75">
      <c r="J61" s="60"/>
      <c r="K61" s="65" t="e">
        <f t="shared" si="18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6:AD6"/>
    <mergeCell ref="AA5:AD5"/>
    <mergeCell ref="M46:O46"/>
    <mergeCell ref="M47:O47"/>
    <mergeCell ref="M48:O48"/>
    <mergeCell ref="V14:W14"/>
    <mergeCell ref="M35:P35"/>
    <mergeCell ref="M36:P36"/>
    <mergeCell ref="M37:P37"/>
    <mergeCell ref="M45:O45"/>
    <mergeCell ref="E14:F14"/>
    <mergeCell ref="M4:P4"/>
    <mergeCell ref="M5:P5"/>
    <mergeCell ref="M34:P34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SPHEROTECH,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JEFF WANG</dc:creator>
  <cp:keywords/>
  <dc:description/>
  <cp:lastModifiedBy>bshah</cp:lastModifiedBy>
  <cp:lastPrinted>2008-04-21T18:29:46Z</cp:lastPrinted>
  <dcterms:created xsi:type="dcterms:W3CDTF">1999-12-06T19:17:15Z</dcterms:created>
  <dcterms:modified xsi:type="dcterms:W3CDTF">2009-08-14T18:46:00Z</dcterms:modified>
  <cp:category/>
  <cp:version/>
  <cp:contentType/>
  <cp:contentStatus/>
</cp:coreProperties>
</file>